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defaultThemeVersion="124226"/>
  <xr:revisionPtr revIDLastSave="0" documentId="13_ncr:1_{D0673C19-CE35-4D7E-A890-6AC85E07CDD7}" xr6:coauthVersionLast="36" xr6:coauthVersionMax="45" xr10:uidLastSave="{00000000-0000-0000-0000-000000000000}"/>
  <bookViews>
    <workbookView xWindow="-120" yWindow="-120" windowWidth="29040" windowHeight="15840" tabRatio="910" activeTab="1" xr2:uid="{00000000-000D-0000-FFFF-FFFF00000000}"/>
  </bookViews>
  <sheets>
    <sheet name="содержание" sheetId="140" r:id="rId1"/>
    <sheet name="сводная " sheetId="68" r:id="rId2"/>
    <sheet name="здрав " sheetId="164" r:id="rId3"/>
    <sheet name="культура  " sheetId="179" r:id="rId4"/>
    <sheet name="образование " sheetId="81" r:id="rId5"/>
    <sheet name="соцзащита" sheetId="176" r:id="rId6"/>
    <sheet name="спорт   " sheetId="188" r:id="rId7"/>
    <sheet name="сел.х-во   " sheetId="189" r:id="rId8"/>
    <sheet name="экология " sheetId="190" r:id="rId9"/>
    <sheet name="Безопасность " sheetId="187" r:id="rId10"/>
    <sheet name="Жилище" sheetId="191" r:id="rId11"/>
    <sheet name="РИИиЭ" sheetId="166" r:id="rId12"/>
    <sheet name="Предпринимательство" sheetId="82" r:id="rId13"/>
    <sheet name="Упр.имущ.и фин. " sheetId="83" r:id="rId14"/>
    <sheet name="ДТК " sheetId="159" state="hidden" r:id="rId15"/>
    <sheet name="Разв.инст.гражд.общ." sheetId="192" r:id="rId16"/>
    <sheet name="ДТК  " sheetId="162" r:id="rId17"/>
    <sheet name="по объектам" sheetId="178" r:id="rId18"/>
    <sheet name="Цифр.мун.обр." sheetId="167" r:id="rId19"/>
    <sheet name="Архитектура" sheetId="193" r:id="rId20"/>
    <sheet name="ФСКГС  " sheetId="194" r:id="rId21"/>
    <sheet name="строительство" sheetId="91" r:id="rId22"/>
    <sheet name="объекты" sheetId="92" r:id="rId23"/>
    <sheet name="Переселение" sheetId="161" r:id="rId24"/>
  </sheets>
  <externalReferences>
    <externalReference r:id="rId25"/>
    <externalReference r:id="rId26"/>
    <externalReference r:id="rId27"/>
  </externalReferences>
  <definedNames>
    <definedName name="_xlnm._FilterDatabase" localSheetId="9" hidden="1">'Безопасность '!$J$1:$J$165</definedName>
    <definedName name="_xlnm._FilterDatabase" localSheetId="23" hidden="1">Переселение!$A$5:$J$31</definedName>
    <definedName name="_xlnm._FilterDatabase" localSheetId="1" hidden="1">'сводная '!$A$11:$B$252</definedName>
    <definedName name="_xlnm._FilterDatabase" localSheetId="0" hidden="1">содержание!$A$3:$B$85</definedName>
    <definedName name="_xlnm.Print_Titles" localSheetId="19">Архитектура!$7:$7</definedName>
    <definedName name="_xlnm.Print_Titles" localSheetId="9">'Безопасность '!$6:$6</definedName>
    <definedName name="_xlnm.Print_Titles" localSheetId="14">'ДТК '!$6:$6</definedName>
    <definedName name="_xlnm.Print_Titles" localSheetId="16">'ДТК  '!$6:$6</definedName>
    <definedName name="_xlnm.Print_Titles" localSheetId="10">Жилище!$5:$5</definedName>
    <definedName name="_xlnm.Print_Titles" localSheetId="2">'здрав '!$7:$7</definedName>
    <definedName name="_xlnm.Print_Titles" localSheetId="3">'культура  '!$7:$7</definedName>
    <definedName name="_xlnm.Print_Titles" localSheetId="4">'образование '!$7:$7</definedName>
    <definedName name="_xlnm.Print_Titles" localSheetId="22">объекты!$12:$12</definedName>
    <definedName name="_xlnm.Print_Titles" localSheetId="23">Переселение!$6:$6</definedName>
    <definedName name="_xlnm.Print_Titles" localSheetId="12">Предпринимательство!$5:$5</definedName>
    <definedName name="_xlnm.Print_Titles" localSheetId="15">Разв.инст.гражд.общ.!$6:$6</definedName>
    <definedName name="_xlnm.Print_Titles" localSheetId="11">РИИиЭ!$7:$7</definedName>
    <definedName name="_xlnm.Print_Titles" localSheetId="1">'сводная '!$12:$14</definedName>
    <definedName name="_xlnm.Print_Titles" localSheetId="7">'сел.х-во   '!$6:$6</definedName>
    <definedName name="_xlnm.Print_Titles" localSheetId="0">содержание!$4:$4</definedName>
    <definedName name="_xlnm.Print_Titles" localSheetId="5">соцзащита!$6:$6</definedName>
    <definedName name="_xlnm.Print_Titles" localSheetId="6">'спорт   '!$7:$7</definedName>
    <definedName name="_xlnm.Print_Titles" localSheetId="21">строительство!$7:$7</definedName>
    <definedName name="_xlnm.Print_Titles" localSheetId="13">'Упр.имущ.и фин. '!$6:$6</definedName>
    <definedName name="_xlnm.Print_Titles" localSheetId="20">'ФСКГС  '!$7:$7</definedName>
    <definedName name="_xlnm.Print_Titles" localSheetId="18">Цифр.мун.обр.!$6:$6</definedName>
    <definedName name="_xlnm.Print_Titles" localSheetId="8">'экология '!$5:$5</definedName>
    <definedName name="_xlnm.Print_Area" localSheetId="14">'ДТК '!$A$1:$J$100</definedName>
    <definedName name="_xlnm.Print_Area" localSheetId="16">'ДТК  '!$A$1:$J$143</definedName>
    <definedName name="_xlnm.Print_Area" localSheetId="2">'здрав '!$A$1:$J$19</definedName>
    <definedName name="_xlnm.Print_Area" localSheetId="23">Переселение!$A$1:$J$33</definedName>
    <definedName name="_xlnm.Print_Area" localSheetId="12">Предпринимательство!$A$1:$J$52</definedName>
    <definedName name="_xlnm.Print_Area" localSheetId="15">Разв.инст.гражд.общ.!$A$1:$K$87</definedName>
    <definedName name="_xlnm.Print_Area" localSheetId="11">РИИиЭ!$A$1:$J$108</definedName>
    <definedName name="_xlnm.Print_Area" localSheetId="1">'сводная '!$A$1:$P$293</definedName>
    <definedName name="_xlnm.Print_Area" localSheetId="7">'сел.х-во   '!$A$1:$J$28</definedName>
    <definedName name="_xlnm.Print_Area" localSheetId="5">соцзащита!$A$1:$J$170</definedName>
    <definedName name="_xlnm.Print_Area" localSheetId="21">строительство!$A$1:$J$66</definedName>
    <definedName name="_xlnm.Print_Area" localSheetId="20">'ФСКГС  '!$A$1:$J$243</definedName>
    <definedName name="_xlnm.Print_Area" localSheetId="8">'экология '!$A$1:$J$52</definedName>
  </definedNames>
  <calcPr calcId="191029"/>
</workbook>
</file>

<file path=xl/calcChain.xml><?xml version="1.0" encoding="utf-8"?>
<calcChain xmlns="http://schemas.openxmlformats.org/spreadsheetml/2006/main">
  <c r="I90" i="92" l="1"/>
  <c r="G82" i="92"/>
  <c r="H49" i="91"/>
  <c r="G90" i="92"/>
  <c r="I49" i="91"/>
  <c r="I202" i="194"/>
  <c r="F202" i="194"/>
  <c r="I201" i="194"/>
  <c r="F201" i="194"/>
  <c r="I72" i="187"/>
  <c r="F72" i="187"/>
  <c r="F30" i="190"/>
  <c r="H59" i="179"/>
  <c r="H57" i="179"/>
  <c r="E45" i="179"/>
  <c r="I10" i="179"/>
  <c r="H10" i="179"/>
  <c r="F32" i="161" l="1"/>
  <c r="H32" i="161"/>
  <c r="E32" i="161"/>
  <c r="D32" i="161"/>
  <c r="H25" i="161"/>
  <c r="D25" i="161"/>
  <c r="H31" i="161"/>
  <c r="E31" i="161"/>
  <c r="D31" i="161"/>
  <c r="H22" i="161"/>
  <c r="E22" i="161"/>
  <c r="D22" i="161"/>
  <c r="E17" i="192"/>
  <c r="F14" i="191" l="1"/>
  <c r="H237" i="194" l="1"/>
  <c r="H187" i="194"/>
  <c r="H66" i="167"/>
  <c r="H46" i="167"/>
  <c r="H45" i="167"/>
  <c r="H44" i="167"/>
  <c r="H35" i="167"/>
  <c r="H28" i="167"/>
  <c r="H27" i="167"/>
  <c r="H26" i="167"/>
  <c r="H25" i="167"/>
  <c r="H62" i="162"/>
  <c r="H59" i="162"/>
  <c r="H164" i="68" l="1"/>
  <c r="I164" i="68"/>
  <c r="J164" i="68"/>
  <c r="K164" i="68"/>
  <c r="L164" i="68"/>
  <c r="M164" i="68"/>
  <c r="N164" i="68"/>
  <c r="O164" i="68"/>
  <c r="H92" i="166"/>
  <c r="H90" i="166"/>
  <c r="H69" i="166"/>
  <c r="H58" i="166"/>
  <c r="H42" i="166"/>
  <c r="H24" i="166"/>
  <c r="H149" i="187" l="1"/>
  <c r="H143" i="187"/>
  <c r="H142" i="187"/>
  <c r="H138" i="187"/>
  <c r="H136" i="187"/>
  <c r="H135" i="187"/>
  <c r="H134" i="187"/>
  <c r="H81" i="187"/>
  <c r="H72" i="187"/>
  <c r="H52" i="187"/>
  <c r="H50" i="187"/>
  <c r="H48" i="187"/>
  <c r="H47" i="187"/>
  <c r="H11" i="187"/>
  <c r="H31" i="187"/>
  <c r="H34" i="187"/>
  <c r="E40" i="176" l="1"/>
  <c r="E38" i="176" s="1"/>
  <c r="D40" i="176"/>
  <c r="D38" i="176" s="1"/>
  <c r="D207" i="68" l="1"/>
  <c r="E223" i="68"/>
  <c r="D223" i="68"/>
  <c r="F154" i="68"/>
  <c r="E42" i="176" l="1"/>
  <c r="E39" i="176" s="1"/>
  <c r="H57" i="162" l="1"/>
  <c r="H55" i="162"/>
  <c r="H53" i="162"/>
  <c r="H52" i="162"/>
  <c r="I31" i="178" l="1"/>
  <c r="I30" i="178"/>
  <c r="I237" i="194" l="1"/>
  <c r="F237" i="194"/>
  <c r="H236" i="194"/>
  <c r="H238" i="194" s="1"/>
  <c r="F274" i="68" s="1"/>
  <c r="E236" i="194"/>
  <c r="E238" i="194" s="1"/>
  <c r="D236" i="194"/>
  <c r="D238" i="194" s="1"/>
  <c r="F273" i="68" s="1"/>
  <c r="H228" i="194"/>
  <c r="D228" i="194"/>
  <c r="H224" i="194"/>
  <c r="E224" i="194"/>
  <c r="D224" i="194"/>
  <c r="H222" i="194"/>
  <c r="E222" i="194"/>
  <c r="D222" i="194"/>
  <c r="H215" i="194"/>
  <c r="E215" i="194"/>
  <c r="D215" i="194"/>
  <c r="I213" i="194"/>
  <c r="F213" i="194"/>
  <c r="I212" i="194"/>
  <c r="F212" i="194"/>
  <c r="I211" i="194"/>
  <c r="F211" i="194"/>
  <c r="H210" i="194"/>
  <c r="E210" i="194"/>
  <c r="D210" i="194"/>
  <c r="H209" i="194"/>
  <c r="H234" i="194" s="1"/>
  <c r="E209" i="194"/>
  <c r="E234" i="194" s="1"/>
  <c r="D209" i="194"/>
  <c r="D234" i="194" s="1"/>
  <c r="H208" i="194"/>
  <c r="E208" i="194"/>
  <c r="D208" i="194"/>
  <c r="H207" i="194"/>
  <c r="E207" i="194"/>
  <c r="D207" i="194"/>
  <c r="H203" i="194"/>
  <c r="H196" i="194"/>
  <c r="H193" i="194" s="1"/>
  <c r="H192" i="194" s="1"/>
  <c r="E196" i="194"/>
  <c r="D196" i="194"/>
  <c r="E195" i="194"/>
  <c r="D195" i="194"/>
  <c r="D204" i="194" s="1"/>
  <c r="H194" i="194"/>
  <c r="D194" i="194"/>
  <c r="E193" i="194"/>
  <c r="E192" i="194" s="1"/>
  <c r="D193" i="194"/>
  <c r="I189" i="194"/>
  <c r="F189" i="194"/>
  <c r="H188" i="194"/>
  <c r="I188" i="194" s="1"/>
  <c r="E188" i="194"/>
  <c r="D188" i="194"/>
  <c r="I187" i="194"/>
  <c r="F187" i="194"/>
  <c r="H186" i="194"/>
  <c r="E186" i="194"/>
  <c r="D186" i="194"/>
  <c r="H184" i="194"/>
  <c r="E184" i="194"/>
  <c r="D184" i="194"/>
  <c r="H182" i="194"/>
  <c r="E182" i="194"/>
  <c r="D182" i="194"/>
  <c r="I181" i="194"/>
  <c r="F181" i="194"/>
  <c r="H180" i="194"/>
  <c r="E180" i="194"/>
  <c r="D180" i="194"/>
  <c r="I179" i="194"/>
  <c r="F179" i="194"/>
  <c r="H178" i="194"/>
  <c r="E178" i="194"/>
  <c r="D178" i="194"/>
  <c r="I177" i="194"/>
  <c r="F177" i="194"/>
  <c r="H176" i="194"/>
  <c r="E176" i="194"/>
  <c r="D176" i="194"/>
  <c r="I175" i="194"/>
  <c r="F175" i="194"/>
  <c r="H174" i="194"/>
  <c r="E174" i="194"/>
  <c r="D174" i="194"/>
  <c r="I173" i="194"/>
  <c r="F173" i="194"/>
  <c r="H172" i="194"/>
  <c r="E172" i="194"/>
  <c r="D172" i="194"/>
  <c r="I170" i="194"/>
  <c r="F170" i="194"/>
  <c r="I169" i="194"/>
  <c r="F169" i="194"/>
  <c r="I168" i="194"/>
  <c r="F168" i="194"/>
  <c r="H167" i="194"/>
  <c r="E167" i="194"/>
  <c r="D167" i="194"/>
  <c r="I166" i="194"/>
  <c r="F166" i="194"/>
  <c r="H165" i="194"/>
  <c r="E165" i="194"/>
  <c r="D165" i="194"/>
  <c r="I165" i="194" s="1"/>
  <c r="I164" i="194"/>
  <c r="F164" i="194"/>
  <c r="H163" i="194"/>
  <c r="E163" i="194"/>
  <c r="D163" i="194"/>
  <c r="H159" i="194"/>
  <c r="E159" i="194"/>
  <c r="D159" i="194"/>
  <c r="I157" i="194"/>
  <c r="H156" i="194"/>
  <c r="E156" i="194"/>
  <c r="D156" i="194"/>
  <c r="I155" i="194"/>
  <c r="F155" i="194"/>
  <c r="I154" i="194"/>
  <c r="F154" i="194"/>
  <c r="I151" i="194"/>
  <c r="F151" i="194"/>
  <c r="I150" i="194"/>
  <c r="F150" i="194"/>
  <c r="I148" i="194"/>
  <c r="F148" i="194"/>
  <c r="I147" i="194"/>
  <c r="F147" i="194"/>
  <c r="I146" i="194"/>
  <c r="F146" i="194"/>
  <c r="I145" i="194"/>
  <c r="F145" i="194"/>
  <c r="H143" i="194"/>
  <c r="E143" i="194"/>
  <c r="D143" i="194"/>
  <c r="I142" i="194"/>
  <c r="F142" i="194"/>
  <c r="F141" i="194"/>
  <c r="F140" i="194"/>
  <c r="H139" i="194"/>
  <c r="E139" i="194"/>
  <c r="D139" i="194"/>
  <c r="I138" i="194"/>
  <c r="F138" i="194"/>
  <c r="I137" i="194"/>
  <c r="F137" i="194"/>
  <c r="H136" i="194"/>
  <c r="E136" i="194"/>
  <c r="D136" i="194"/>
  <c r="H135" i="194"/>
  <c r="E135" i="194"/>
  <c r="D135" i="194"/>
  <c r="F135" i="194" s="1"/>
  <c r="H134" i="194"/>
  <c r="H202" i="194" s="1"/>
  <c r="E271" i="68" s="1"/>
  <c r="E134" i="194"/>
  <c r="E202" i="194" s="1"/>
  <c r="D134" i="194"/>
  <c r="E133" i="194"/>
  <c r="E132" i="194" s="1"/>
  <c r="D133" i="194"/>
  <c r="F131" i="194"/>
  <c r="F130" i="194"/>
  <c r="H129" i="194"/>
  <c r="E129" i="194"/>
  <c r="D129" i="194"/>
  <c r="E128" i="194"/>
  <c r="D128" i="194"/>
  <c r="D203" i="194" s="1"/>
  <c r="H127" i="194"/>
  <c r="E127" i="194"/>
  <c r="D127" i="194"/>
  <c r="H123" i="194"/>
  <c r="E123" i="194"/>
  <c r="D123" i="194"/>
  <c r="H120" i="194"/>
  <c r="H204" i="194" s="1"/>
  <c r="G271" i="68" s="1"/>
  <c r="E120" i="194"/>
  <c r="E204" i="194" s="1"/>
  <c r="E243" i="194" s="1"/>
  <c r="D120" i="194"/>
  <c r="H119" i="194"/>
  <c r="E119" i="194"/>
  <c r="D119" i="194"/>
  <c r="H118" i="194"/>
  <c r="E118" i="194"/>
  <c r="D118" i="194"/>
  <c r="I112" i="194"/>
  <c r="F112" i="194"/>
  <c r="I111" i="194"/>
  <c r="F111" i="194"/>
  <c r="I110" i="194"/>
  <c r="F110" i="194"/>
  <c r="H109" i="194"/>
  <c r="E109" i="194"/>
  <c r="D109" i="194"/>
  <c r="H106" i="194"/>
  <c r="E106" i="194"/>
  <c r="D106" i="194"/>
  <c r="I105" i="194"/>
  <c r="F105" i="194"/>
  <c r="H103" i="194"/>
  <c r="E103" i="194"/>
  <c r="D103" i="194"/>
  <c r="I102" i="194"/>
  <c r="F102" i="194"/>
  <c r="I101" i="194"/>
  <c r="F101" i="194"/>
  <c r="H100" i="194"/>
  <c r="E100" i="194"/>
  <c r="D100" i="194"/>
  <c r="F100" i="194" s="1"/>
  <c r="H99" i="194"/>
  <c r="H115" i="194" s="1"/>
  <c r="F268" i="68" s="1"/>
  <c r="E99" i="194"/>
  <c r="D99" i="194"/>
  <c r="H98" i="194"/>
  <c r="H114" i="194" s="1"/>
  <c r="E268" i="68" s="1"/>
  <c r="E98" i="194"/>
  <c r="D98" i="194"/>
  <c r="F96" i="194"/>
  <c r="F95" i="194"/>
  <c r="H94" i="194"/>
  <c r="E94" i="194"/>
  <c r="D94" i="194"/>
  <c r="H90" i="194"/>
  <c r="E90" i="194"/>
  <c r="D90" i="194"/>
  <c r="H85" i="194"/>
  <c r="E85" i="194"/>
  <c r="D85" i="194"/>
  <c r="H84" i="194"/>
  <c r="E84" i="194"/>
  <c r="D84" i="194"/>
  <c r="H83" i="194"/>
  <c r="E83" i="194"/>
  <c r="D83" i="194"/>
  <c r="H78" i="194"/>
  <c r="E78" i="194"/>
  <c r="D78" i="194"/>
  <c r="H77" i="194"/>
  <c r="E77" i="194"/>
  <c r="E73" i="194" s="1"/>
  <c r="D77" i="194"/>
  <c r="D73" i="194" s="1"/>
  <c r="H76" i="194"/>
  <c r="H72" i="194" s="1"/>
  <c r="E76" i="194"/>
  <c r="E72" i="194" s="1"/>
  <c r="D76" i="194"/>
  <c r="D72" i="194" s="1"/>
  <c r="H75" i="194"/>
  <c r="E75" i="194"/>
  <c r="D75" i="194"/>
  <c r="H73" i="194"/>
  <c r="D71" i="194"/>
  <c r="H65" i="194"/>
  <c r="E65" i="194"/>
  <c r="D65" i="194"/>
  <c r="I62" i="194"/>
  <c r="F62" i="194"/>
  <c r="H59" i="194"/>
  <c r="E59" i="194"/>
  <c r="D59" i="194"/>
  <c r="I59" i="194" s="1"/>
  <c r="I58" i="194"/>
  <c r="F58" i="194"/>
  <c r="H56" i="194"/>
  <c r="E56" i="194"/>
  <c r="D56" i="194"/>
  <c r="H53" i="194"/>
  <c r="E53" i="194"/>
  <c r="D53" i="194"/>
  <c r="H49" i="194"/>
  <c r="E49" i="194"/>
  <c r="D49" i="194"/>
  <c r="I48" i="194"/>
  <c r="F48" i="194"/>
  <c r="H46" i="194"/>
  <c r="E46" i="194"/>
  <c r="D46" i="194"/>
  <c r="I46" i="194" s="1"/>
  <c r="I45" i="194"/>
  <c r="F45" i="194"/>
  <c r="H43" i="194"/>
  <c r="E43" i="194"/>
  <c r="D43" i="194"/>
  <c r="H40" i="194"/>
  <c r="E40" i="194"/>
  <c r="D40" i="194"/>
  <c r="H39" i="194"/>
  <c r="E39" i="194"/>
  <c r="D39" i="194"/>
  <c r="H37" i="194"/>
  <c r="E37" i="194"/>
  <c r="D37" i="194"/>
  <c r="I36" i="194"/>
  <c r="F36" i="194"/>
  <c r="H35" i="194"/>
  <c r="E35" i="194"/>
  <c r="D35" i="194"/>
  <c r="I34" i="194"/>
  <c r="F34" i="194"/>
  <c r="H33" i="194"/>
  <c r="E33" i="194"/>
  <c r="D33" i="194"/>
  <c r="I31" i="194"/>
  <c r="F31" i="194"/>
  <c r="I30" i="194"/>
  <c r="F30" i="194"/>
  <c r="H27" i="194"/>
  <c r="E27" i="194"/>
  <c r="D27" i="194"/>
  <c r="D23" i="194" s="1"/>
  <c r="H26" i="194"/>
  <c r="H23" i="194" s="1"/>
  <c r="E26" i="194"/>
  <c r="E23" i="194" s="1"/>
  <c r="D26" i="194"/>
  <c r="H25" i="194"/>
  <c r="E25" i="194"/>
  <c r="E21" i="194" s="1"/>
  <c r="D25" i="194"/>
  <c r="D21" i="194" s="1"/>
  <c r="H17" i="194"/>
  <c r="E17" i="194"/>
  <c r="D17" i="194"/>
  <c r="H16" i="194"/>
  <c r="E16" i="194"/>
  <c r="D16" i="194"/>
  <c r="H12" i="194"/>
  <c r="H9" i="194" s="1"/>
  <c r="E12" i="194"/>
  <c r="D12" i="194"/>
  <c r="E10" i="194"/>
  <c r="D10" i="194"/>
  <c r="D91" i="193"/>
  <c r="F261" i="68" s="1"/>
  <c r="H90" i="193"/>
  <c r="I90" i="193" s="1"/>
  <c r="F90" i="193"/>
  <c r="E89" i="193"/>
  <c r="H89" i="193" s="1"/>
  <c r="I88" i="193"/>
  <c r="F88" i="193"/>
  <c r="H87" i="193"/>
  <c r="D87" i="193"/>
  <c r="D86" i="193"/>
  <c r="H81" i="193"/>
  <c r="I81" i="193" s="1"/>
  <c r="I80" i="193" s="1"/>
  <c r="F81" i="193"/>
  <c r="F80" i="193" s="1"/>
  <c r="E80" i="193"/>
  <c r="H80" i="193" s="1"/>
  <c r="H84" i="193" s="1"/>
  <c r="F259" i="68" s="1"/>
  <c r="D80" i="193"/>
  <c r="D84" i="193" s="1"/>
  <c r="F258" i="68" s="1"/>
  <c r="I79" i="193"/>
  <c r="F79" i="193"/>
  <c r="H78" i="193"/>
  <c r="H83" i="193" s="1"/>
  <c r="E259" i="68" s="1"/>
  <c r="E78" i="193"/>
  <c r="E83" i="193" s="1"/>
  <c r="D78" i="193"/>
  <c r="D83" i="193" s="1"/>
  <c r="E258" i="68" s="1"/>
  <c r="D75" i="193"/>
  <c r="D72" i="193" s="1"/>
  <c r="H80" i="192"/>
  <c r="H79" i="192" s="1"/>
  <c r="E80" i="192"/>
  <c r="E79" i="192" s="1"/>
  <c r="D80" i="192"/>
  <c r="D79" i="192" s="1"/>
  <c r="H78" i="192"/>
  <c r="I78" i="192" s="1"/>
  <c r="F78" i="192"/>
  <c r="I77" i="192"/>
  <c r="F77" i="192"/>
  <c r="E76" i="192"/>
  <c r="E83" i="192" s="1"/>
  <c r="D76" i="192"/>
  <c r="D83" i="192" s="1"/>
  <c r="H71" i="192"/>
  <c r="E71" i="192"/>
  <c r="D71" i="192"/>
  <c r="I70" i="192"/>
  <c r="F70" i="192"/>
  <c r="H69" i="192"/>
  <c r="E69" i="192"/>
  <c r="D69" i="192"/>
  <c r="I62" i="192"/>
  <c r="H62" i="192"/>
  <c r="F62" i="192"/>
  <c r="E62" i="192"/>
  <c r="D62" i="192"/>
  <c r="I58" i="192"/>
  <c r="H58" i="192"/>
  <c r="F58" i="192"/>
  <c r="E58" i="192"/>
  <c r="D58" i="192"/>
  <c r="H57" i="192"/>
  <c r="H56" i="192"/>
  <c r="I56" i="192" s="1"/>
  <c r="F56" i="192"/>
  <c r="E55" i="192"/>
  <c r="H55" i="192" s="1"/>
  <c r="D55" i="192"/>
  <c r="H52" i="192"/>
  <c r="E52" i="192"/>
  <c r="D52" i="192"/>
  <c r="D47" i="192"/>
  <c r="I46" i="192"/>
  <c r="F46" i="192"/>
  <c r="I45" i="192"/>
  <c r="F45" i="192"/>
  <c r="H44" i="192"/>
  <c r="E44" i="192"/>
  <c r="D44" i="192"/>
  <c r="I43" i="192"/>
  <c r="F43" i="192"/>
  <c r="I41" i="192"/>
  <c r="F41" i="192"/>
  <c r="I40" i="192"/>
  <c r="F40" i="192"/>
  <c r="H39" i="192"/>
  <c r="E39" i="192"/>
  <c r="D39" i="192"/>
  <c r="I37" i="192"/>
  <c r="F37" i="192"/>
  <c r="I36" i="192"/>
  <c r="F36" i="192"/>
  <c r="I35" i="192"/>
  <c r="F35" i="192"/>
  <c r="I34" i="192"/>
  <c r="F34" i="192"/>
  <c r="E33" i="192"/>
  <c r="D33" i="192"/>
  <c r="H26" i="192"/>
  <c r="E26" i="192"/>
  <c r="D26" i="192"/>
  <c r="H25" i="192"/>
  <c r="H31" i="192" s="1"/>
  <c r="F214" i="68" s="1"/>
  <c r="E25" i="192"/>
  <c r="E31" i="192" s="1"/>
  <c r="D25" i="192"/>
  <c r="D31" i="192" s="1"/>
  <c r="F213" i="68" s="1"/>
  <c r="H24" i="192"/>
  <c r="H30" i="192" s="1"/>
  <c r="E24" i="192"/>
  <c r="D24" i="192"/>
  <c r="I20" i="192"/>
  <c r="F20" i="192"/>
  <c r="H17" i="192"/>
  <c r="D17" i="192"/>
  <c r="I16" i="192"/>
  <c r="F16" i="192"/>
  <c r="I15" i="192"/>
  <c r="F15" i="192"/>
  <c r="H14" i="192"/>
  <c r="I14" i="192" s="1"/>
  <c r="F14" i="192"/>
  <c r="I13" i="192"/>
  <c r="F13" i="192"/>
  <c r="I11" i="192"/>
  <c r="F11" i="192"/>
  <c r="I10" i="192"/>
  <c r="F10" i="192"/>
  <c r="I9" i="192"/>
  <c r="F9" i="192"/>
  <c r="E8" i="192"/>
  <c r="D8" i="192"/>
  <c r="H89" i="191"/>
  <c r="E89" i="191"/>
  <c r="D89" i="191"/>
  <c r="H84" i="191"/>
  <c r="E84" i="191"/>
  <c r="D84" i="191"/>
  <c r="F82" i="191"/>
  <c r="F76" i="191" s="1"/>
  <c r="E82" i="191"/>
  <c r="D82" i="191"/>
  <c r="F153" i="68" s="1"/>
  <c r="F81" i="191"/>
  <c r="E81" i="191"/>
  <c r="D81" i="191"/>
  <c r="F77" i="191"/>
  <c r="E77" i="191"/>
  <c r="H72" i="191"/>
  <c r="H80" i="191" s="1"/>
  <c r="E72" i="191"/>
  <c r="E80" i="191" s="1"/>
  <c r="D72" i="191"/>
  <c r="D80" i="191" s="1"/>
  <c r="H71" i="191"/>
  <c r="E71" i="191"/>
  <c r="D71" i="191"/>
  <c r="H70" i="191"/>
  <c r="E70" i="191"/>
  <c r="D70" i="191"/>
  <c r="H60" i="191"/>
  <c r="E60" i="191"/>
  <c r="D60" i="191"/>
  <c r="H57" i="191"/>
  <c r="E57" i="191"/>
  <c r="D57" i="191"/>
  <c r="H56" i="191"/>
  <c r="E56" i="191"/>
  <c r="D56" i="191"/>
  <c r="H55" i="191"/>
  <c r="E55" i="191"/>
  <c r="D55" i="191"/>
  <c r="D77" i="191" s="1"/>
  <c r="H45" i="191"/>
  <c r="I45" i="191" s="1"/>
  <c r="F45" i="191"/>
  <c r="E43" i="191"/>
  <c r="D43" i="191"/>
  <c r="H42" i="191"/>
  <c r="H52" i="191" s="1"/>
  <c r="E42" i="191"/>
  <c r="E52" i="191" s="1"/>
  <c r="D42" i="191"/>
  <c r="D52" i="191" s="1"/>
  <c r="H41" i="191"/>
  <c r="H51" i="191" s="1"/>
  <c r="E41" i="191"/>
  <c r="E51" i="191" s="1"/>
  <c r="D41" i="191"/>
  <c r="D51" i="191" s="1"/>
  <c r="E40" i="191"/>
  <c r="E50" i="191" s="1"/>
  <c r="D40" i="191"/>
  <c r="D50" i="191" s="1"/>
  <c r="E150" i="68" s="1"/>
  <c r="H38" i="191"/>
  <c r="H49" i="191" s="1"/>
  <c r="E38" i="191"/>
  <c r="D38" i="191"/>
  <c r="D49" i="191" s="1"/>
  <c r="H30" i="191"/>
  <c r="H25" i="191" s="1"/>
  <c r="F30" i="191"/>
  <c r="H29" i="191"/>
  <c r="I29" i="191" s="1"/>
  <c r="F29" i="191"/>
  <c r="H28" i="191"/>
  <c r="H23" i="191" s="1"/>
  <c r="H33" i="191" s="1"/>
  <c r="E148" i="68" s="1"/>
  <c r="F28" i="191"/>
  <c r="H27" i="191"/>
  <c r="H22" i="191" s="1"/>
  <c r="F27" i="191"/>
  <c r="E26" i="191"/>
  <c r="D26" i="191"/>
  <c r="E25" i="191"/>
  <c r="E35" i="191" s="1"/>
  <c r="D25" i="191"/>
  <c r="D35" i="191" s="1"/>
  <c r="E24" i="191"/>
  <c r="D24" i="191"/>
  <c r="D34" i="191" s="1"/>
  <c r="E23" i="191"/>
  <c r="E33" i="191" s="1"/>
  <c r="D23" i="191"/>
  <c r="D33" i="191" s="1"/>
  <c r="E147" i="68" s="1"/>
  <c r="E22" i="191"/>
  <c r="D22" i="191"/>
  <c r="D32" i="191" s="1"/>
  <c r="D147" i="68" s="1"/>
  <c r="H19" i="191"/>
  <c r="E19" i="191"/>
  <c r="D19" i="191"/>
  <c r="E17" i="191"/>
  <c r="E15" i="191" s="1"/>
  <c r="D17" i="191"/>
  <c r="H16" i="191"/>
  <c r="E16" i="191"/>
  <c r="D16" i="191"/>
  <c r="H14" i="191"/>
  <c r="I14" i="191" s="1"/>
  <c r="E12" i="191"/>
  <c r="D12" i="191"/>
  <c r="D11" i="191" s="1"/>
  <c r="H7" i="191"/>
  <c r="H18" i="191" s="1"/>
  <c r="E7" i="191"/>
  <c r="E18" i="191" s="1"/>
  <c r="D7" i="191"/>
  <c r="D18" i="191" s="1"/>
  <c r="D46" i="190"/>
  <c r="F46" i="190" s="1"/>
  <c r="D45" i="190"/>
  <c r="I45" i="190" s="1"/>
  <c r="H44" i="190"/>
  <c r="H43" i="190" s="1"/>
  <c r="E44" i="190"/>
  <c r="E43" i="190" s="1"/>
  <c r="H42" i="190"/>
  <c r="I42" i="190" s="1"/>
  <c r="F42" i="190"/>
  <c r="H41" i="190"/>
  <c r="E40" i="190"/>
  <c r="H40" i="190" s="1"/>
  <c r="D40" i="190"/>
  <c r="D37" i="190" s="1"/>
  <c r="E39" i="190"/>
  <c r="D39" i="190"/>
  <c r="E38" i="190"/>
  <c r="E48" i="190" s="1"/>
  <c r="D38" i="190"/>
  <c r="D48" i="190" s="1"/>
  <c r="E114" i="68" s="1"/>
  <c r="E35" i="190"/>
  <c r="H32" i="190"/>
  <c r="H35" i="190" s="1"/>
  <c r="F112" i="68" s="1"/>
  <c r="F32" i="190"/>
  <c r="I32" i="190" s="1"/>
  <c r="E31" i="190"/>
  <c r="D31" i="190"/>
  <c r="D30" i="190" s="1"/>
  <c r="H29" i="190"/>
  <c r="H28" i="190"/>
  <c r="I28" i="190" s="1"/>
  <c r="F28" i="190"/>
  <c r="E27" i="190"/>
  <c r="H27" i="190" s="1"/>
  <c r="D27" i="190"/>
  <c r="D26" i="190"/>
  <c r="E25" i="190"/>
  <c r="E34" i="190" s="1"/>
  <c r="D25" i="190"/>
  <c r="E22" i="190"/>
  <c r="E21" i="190"/>
  <c r="H21" i="190" s="1"/>
  <c r="E109" i="68" s="1"/>
  <c r="I19" i="190"/>
  <c r="F19" i="190"/>
  <c r="H18" i="190"/>
  <c r="I18" i="190" s="1"/>
  <c r="F18" i="190"/>
  <c r="I17" i="190"/>
  <c r="F17" i="190"/>
  <c r="H16" i="190"/>
  <c r="E16" i="190"/>
  <c r="D16" i="190"/>
  <c r="E15" i="190"/>
  <c r="H15" i="190" s="1"/>
  <c r="D15" i="190"/>
  <c r="H14" i="190"/>
  <c r="D14" i="190"/>
  <c r="E13" i="190"/>
  <c r="H13" i="190" s="1"/>
  <c r="H11" i="190"/>
  <c r="E11" i="190"/>
  <c r="D11" i="190"/>
  <c r="H8" i="190"/>
  <c r="I8" i="190" s="1"/>
  <c r="F8" i="190"/>
  <c r="E7" i="190"/>
  <c r="E9" i="190" s="1"/>
  <c r="D7" i="190"/>
  <c r="D9" i="190" s="1"/>
  <c r="F105" i="68" s="1"/>
  <c r="E27" i="189"/>
  <c r="I22" i="189"/>
  <c r="F22" i="189"/>
  <c r="H21" i="189"/>
  <c r="I21" i="189" s="1"/>
  <c r="F21" i="189"/>
  <c r="E20" i="189"/>
  <c r="D20" i="189"/>
  <c r="H19" i="189"/>
  <c r="H25" i="189" s="1"/>
  <c r="F100" i="68" s="1"/>
  <c r="E19" i="189"/>
  <c r="E25" i="189" s="1"/>
  <c r="D19" i="189"/>
  <c r="D25" i="189" s="1"/>
  <c r="F99" i="68" s="1"/>
  <c r="E18" i="189"/>
  <c r="H18" i="189" s="1"/>
  <c r="D18" i="189"/>
  <c r="I14" i="189"/>
  <c r="F14" i="189"/>
  <c r="H13" i="189"/>
  <c r="E13" i="189"/>
  <c r="E15" i="189" s="1"/>
  <c r="D13" i="189"/>
  <c r="D15" i="189" s="1"/>
  <c r="F96" i="68" s="1"/>
  <c r="I12" i="189"/>
  <c r="F12" i="189"/>
  <c r="I10" i="189"/>
  <c r="I9" i="189"/>
  <c r="H9" i="189"/>
  <c r="H8" i="189" s="1"/>
  <c r="H11" i="189" s="1"/>
  <c r="I8" i="189"/>
  <c r="I11" i="189" s="1"/>
  <c r="E8" i="189"/>
  <c r="E11" i="189" s="1"/>
  <c r="D8" i="189"/>
  <c r="D11" i="189" s="1"/>
  <c r="E52" i="188"/>
  <c r="E55" i="188" s="1"/>
  <c r="H55" i="188" s="1"/>
  <c r="E51" i="188"/>
  <c r="H51" i="188" s="1"/>
  <c r="F88" i="68" s="1"/>
  <c r="I49" i="188"/>
  <c r="F49" i="188"/>
  <c r="H48" i="188"/>
  <c r="H52" i="188" s="1"/>
  <c r="E48" i="188"/>
  <c r="D48" i="188"/>
  <c r="D52" i="188" s="1"/>
  <c r="E87" i="68" s="1"/>
  <c r="H47" i="188"/>
  <c r="H46" i="188"/>
  <c r="H45" i="188" s="1"/>
  <c r="I45" i="188" s="1"/>
  <c r="F46" i="188"/>
  <c r="E45" i="188"/>
  <c r="D45" i="188"/>
  <c r="H42" i="188"/>
  <c r="E42" i="188"/>
  <c r="D42" i="188"/>
  <c r="I39" i="188"/>
  <c r="H39" i="188"/>
  <c r="I38" i="188"/>
  <c r="H38" i="188"/>
  <c r="I37" i="188"/>
  <c r="H37" i="188"/>
  <c r="H36" i="188"/>
  <c r="H35" i="188"/>
  <c r="I35" i="188" s="1"/>
  <c r="F35" i="188"/>
  <c r="H34" i="188"/>
  <c r="I34" i="188" s="1"/>
  <c r="F34" i="188"/>
  <c r="H33" i="188"/>
  <c r="I33" i="188" s="1"/>
  <c r="F33" i="188"/>
  <c r="H31" i="188"/>
  <c r="I31" i="188" s="1"/>
  <c r="F31" i="188"/>
  <c r="H30" i="188"/>
  <c r="I30" i="188" s="1"/>
  <c r="F30" i="188"/>
  <c r="H29" i="188"/>
  <c r="I29" i="188" s="1"/>
  <c r="F29" i="188"/>
  <c r="H28" i="188"/>
  <c r="I28" i="188" s="1"/>
  <c r="F28" i="188"/>
  <c r="H27" i="188"/>
  <c r="I27" i="188" s="1"/>
  <c r="F27" i="188"/>
  <c r="H26" i="188"/>
  <c r="I26" i="188" s="1"/>
  <c r="F26" i="188"/>
  <c r="H25" i="188"/>
  <c r="I25" i="188" s="1"/>
  <c r="F25" i="188"/>
  <c r="H24" i="188"/>
  <c r="I24" i="188" s="1"/>
  <c r="F24" i="188"/>
  <c r="H23" i="188"/>
  <c r="H22" i="188"/>
  <c r="H21" i="188"/>
  <c r="H20" i="188"/>
  <c r="I20" i="188" s="1"/>
  <c r="F20" i="188"/>
  <c r="H18" i="188"/>
  <c r="I18" i="188" s="1"/>
  <c r="F18" i="188"/>
  <c r="H17" i="188"/>
  <c r="H16" i="188"/>
  <c r="H15" i="188"/>
  <c r="I15" i="188" s="1"/>
  <c r="F15" i="188"/>
  <c r="H14" i="188"/>
  <c r="I14" i="188" s="1"/>
  <c r="F14" i="188"/>
  <c r="H13" i="188"/>
  <c r="I13" i="188" s="1"/>
  <c r="F13" i="188"/>
  <c r="H12" i="188"/>
  <c r="I11" i="188"/>
  <c r="F11" i="188"/>
  <c r="E10" i="188"/>
  <c r="H10" i="188" s="1"/>
  <c r="D10" i="188"/>
  <c r="E21" i="192" l="1"/>
  <c r="F275" i="68"/>
  <c r="H76" i="192"/>
  <c r="H83" i="192" s="1"/>
  <c r="F223" i="68" s="1"/>
  <c r="C223" i="68" s="1"/>
  <c r="I16" i="190"/>
  <c r="E126" i="194"/>
  <c r="F45" i="188"/>
  <c r="F253" i="68"/>
  <c r="F260" i="68"/>
  <c r="E86" i="193"/>
  <c r="E91" i="193" s="1"/>
  <c r="F91" i="193" s="1"/>
  <c r="I178" i="194"/>
  <c r="F188" i="194"/>
  <c r="H220" i="194"/>
  <c r="H219" i="194" s="1"/>
  <c r="H217" i="194" s="1"/>
  <c r="H216" i="194" s="1"/>
  <c r="H233" i="194" s="1"/>
  <c r="F48" i="188"/>
  <c r="D67" i="192"/>
  <c r="E49" i="190"/>
  <c r="H25" i="190"/>
  <c r="H24" i="190" s="1"/>
  <c r="D78" i="191"/>
  <c r="E79" i="191"/>
  <c r="I39" i="192"/>
  <c r="D49" i="192"/>
  <c r="D74" i="192"/>
  <c r="F219" i="68" s="1"/>
  <c r="F43" i="194"/>
  <c r="I172" i="194"/>
  <c r="F12" i="191"/>
  <c r="F11" i="191" s="1"/>
  <c r="E115" i="194"/>
  <c r="E15" i="194"/>
  <c r="H12" i="191"/>
  <c r="I12" i="191" s="1"/>
  <c r="I11" i="191" s="1"/>
  <c r="I87" i="193"/>
  <c r="H86" i="193"/>
  <c r="I86" i="193" s="1"/>
  <c r="F20" i="189"/>
  <c r="F22" i="191"/>
  <c r="F136" i="194"/>
  <c r="E17" i="189"/>
  <c r="E23" i="189" s="1"/>
  <c r="E54" i="191"/>
  <c r="H54" i="191"/>
  <c r="I55" i="192"/>
  <c r="E84" i="193"/>
  <c r="E82" i="193" s="1"/>
  <c r="D126" i="194"/>
  <c r="F156" i="194"/>
  <c r="I207" i="194"/>
  <c r="H232" i="194"/>
  <c r="E76" i="191"/>
  <c r="H23" i="192"/>
  <c r="F98" i="194"/>
  <c r="F16" i="190"/>
  <c r="E37" i="191"/>
  <c r="F56" i="194"/>
  <c r="E206" i="194"/>
  <c r="F252" i="68"/>
  <c r="D9" i="188"/>
  <c r="D41" i="188"/>
  <c r="F84" i="68" s="1"/>
  <c r="D96" i="191"/>
  <c r="F147" i="68"/>
  <c r="D66" i="192"/>
  <c r="F216" i="68"/>
  <c r="D73" i="192"/>
  <c r="E114" i="194"/>
  <c r="I99" i="194"/>
  <c r="D220" i="194"/>
  <c r="D219" i="194" s="1"/>
  <c r="D217" i="194" s="1"/>
  <c r="D216" i="194" s="1"/>
  <c r="D214" i="194" s="1"/>
  <c r="D17" i="189"/>
  <c r="D23" i="189" s="1"/>
  <c r="D22" i="190"/>
  <c r="F108" i="68" s="1"/>
  <c r="E24" i="190"/>
  <c r="H11" i="191"/>
  <c r="H17" i="191"/>
  <c r="H15" i="191" s="1"/>
  <c r="D21" i="191"/>
  <c r="D97" i="191"/>
  <c r="G147" i="68"/>
  <c r="I28" i="191"/>
  <c r="E49" i="191"/>
  <c r="E48" i="191" s="1"/>
  <c r="E23" i="192"/>
  <c r="F44" i="192"/>
  <c r="E49" i="192"/>
  <c r="D9" i="194"/>
  <c r="E24" i="194"/>
  <c r="I33" i="194"/>
  <c r="F35" i="194"/>
  <c r="I43" i="194"/>
  <c r="E74" i="194"/>
  <c r="H82" i="194"/>
  <c r="E97" i="194"/>
  <c r="F103" i="194"/>
  <c r="D117" i="194"/>
  <c r="I127" i="194"/>
  <c r="I139" i="194"/>
  <c r="I163" i="194"/>
  <c r="I174" i="194"/>
  <c r="I186" i="194"/>
  <c r="H242" i="194"/>
  <c r="P271" i="68"/>
  <c r="F210" i="194"/>
  <c r="H214" i="194"/>
  <c r="D15" i="191"/>
  <c r="E144" i="68"/>
  <c r="D243" i="194"/>
  <c r="I243" i="194" s="1"/>
  <c r="G270" i="68"/>
  <c r="F31" i="190"/>
  <c r="I46" i="190"/>
  <c r="D82" i="192"/>
  <c r="F222" i="68"/>
  <c r="C222" i="68" s="1"/>
  <c r="F87" i="193"/>
  <c r="F127" i="194"/>
  <c r="D202" i="194"/>
  <c r="E270" i="68" s="1"/>
  <c r="E201" i="194"/>
  <c r="F94" i="68"/>
  <c r="F93" i="68"/>
  <c r="F25" i="190"/>
  <c r="I25" i="190" s="1"/>
  <c r="F43" i="191"/>
  <c r="D21" i="192"/>
  <c r="F210" i="68" s="1"/>
  <c r="I69" i="192"/>
  <c r="E9" i="194"/>
  <c r="I35" i="194"/>
  <c r="I119" i="194"/>
  <c r="D242" i="194"/>
  <c r="I242" i="194" s="1"/>
  <c r="P270" i="68"/>
  <c r="F133" i="194"/>
  <c r="F139" i="194"/>
  <c r="F167" i="194"/>
  <c r="F178" i="194"/>
  <c r="F180" i="194"/>
  <c r="F208" i="194"/>
  <c r="F234" i="194"/>
  <c r="F33" i="191"/>
  <c r="H49" i="192"/>
  <c r="I49" i="192" s="1"/>
  <c r="E20" i="194"/>
  <c r="E14" i="194"/>
  <c r="I46" i="188"/>
  <c r="D13" i="190"/>
  <c r="F13" i="190" s="1"/>
  <c r="I27" i="190"/>
  <c r="H31" i="190"/>
  <c r="H30" i="190" s="1"/>
  <c r="I30" i="190" s="1"/>
  <c r="F45" i="190"/>
  <c r="E11" i="191"/>
  <c r="F24" i="191"/>
  <c r="F26" i="191"/>
  <c r="I27" i="191"/>
  <c r="E32" i="191"/>
  <c r="E94" i="191" s="1"/>
  <c r="D79" i="191"/>
  <c r="F8" i="192"/>
  <c r="D23" i="192"/>
  <c r="F39" i="192"/>
  <c r="H74" i="194"/>
  <c r="H97" i="194"/>
  <c r="F118" i="194"/>
  <c r="I204" i="194"/>
  <c r="F165" i="194"/>
  <c r="F186" i="194"/>
  <c r="F209" i="194"/>
  <c r="E220" i="194"/>
  <c r="E219" i="194" s="1"/>
  <c r="E217" i="194" s="1"/>
  <c r="E216" i="194" s="1"/>
  <c r="E214" i="194" s="1"/>
  <c r="I56" i="194"/>
  <c r="E71" i="194"/>
  <c r="E70" i="194" s="1"/>
  <c r="D97" i="194"/>
  <c r="F109" i="194"/>
  <c r="I135" i="194"/>
  <c r="I136" i="194"/>
  <c r="I156" i="194"/>
  <c r="I176" i="194"/>
  <c r="E232" i="194"/>
  <c r="I234" i="194"/>
  <c r="I236" i="194"/>
  <c r="D44" i="190"/>
  <c r="I44" i="190" s="1"/>
  <c r="E9" i="188"/>
  <c r="F9" i="188" s="1"/>
  <c r="I13" i="189"/>
  <c r="I15" i="189" s="1"/>
  <c r="H15" i="189"/>
  <c r="F97" i="68" s="1"/>
  <c r="F91" i="68" s="1"/>
  <c r="D28" i="189"/>
  <c r="D24" i="190"/>
  <c r="E30" i="190"/>
  <c r="E37" i="190"/>
  <c r="H37" i="190" s="1"/>
  <c r="F15" i="191"/>
  <c r="F23" i="191"/>
  <c r="H26" i="191"/>
  <c r="I26" i="191" s="1"/>
  <c r="F17" i="192"/>
  <c r="E74" i="192"/>
  <c r="E85" i="192" s="1"/>
  <c r="F78" i="193"/>
  <c r="I33" i="191"/>
  <c r="E78" i="191"/>
  <c r="H79" i="191"/>
  <c r="D76" i="191"/>
  <c r="I17" i="192"/>
  <c r="F33" i="192"/>
  <c r="I44" i="192"/>
  <c r="F55" i="192"/>
  <c r="F69" i="192"/>
  <c r="D94" i="193"/>
  <c r="H24" i="194"/>
  <c r="D15" i="194"/>
  <c r="F33" i="194"/>
  <c r="H15" i="194"/>
  <c r="D82" i="194"/>
  <c r="I100" i="194"/>
  <c r="I103" i="194"/>
  <c r="I109" i="194"/>
  <c r="E117" i="194"/>
  <c r="F120" i="194"/>
  <c r="E203" i="194"/>
  <c r="E242" i="194" s="1"/>
  <c r="I134" i="194"/>
  <c r="F172" i="194"/>
  <c r="F176" i="194"/>
  <c r="I180" i="194"/>
  <c r="D192" i="194"/>
  <c r="H206" i="194"/>
  <c r="I210" i="194"/>
  <c r="E241" i="194"/>
  <c r="F10" i="194"/>
  <c r="D20" i="194"/>
  <c r="D14" i="194"/>
  <c r="D70" i="194"/>
  <c r="H113" i="194"/>
  <c r="H241" i="194"/>
  <c r="H117" i="194"/>
  <c r="F128" i="194"/>
  <c r="F163" i="194"/>
  <c r="F174" i="194"/>
  <c r="F182" i="194"/>
  <c r="I203" i="194"/>
  <c r="I238" i="194"/>
  <c r="F238" i="194"/>
  <c r="I98" i="194"/>
  <c r="I118" i="194"/>
  <c r="D206" i="194"/>
  <c r="D232" i="194"/>
  <c r="H22" i="194"/>
  <c r="F59" i="194"/>
  <c r="H71" i="194"/>
  <c r="H70" i="194" s="1"/>
  <c r="E82" i="194"/>
  <c r="F94" i="194"/>
  <c r="D114" i="194"/>
  <c r="E267" i="68" s="1"/>
  <c r="D115" i="194"/>
  <c r="F267" i="68" s="1"/>
  <c r="I120" i="194"/>
  <c r="D201" i="194"/>
  <c r="D132" i="194"/>
  <c r="F132" i="194" s="1"/>
  <c r="I167" i="194"/>
  <c r="H133" i="194"/>
  <c r="F204" i="194"/>
  <c r="F12" i="194"/>
  <c r="F46" i="194"/>
  <c r="D74" i="194"/>
  <c r="F99" i="194"/>
  <c r="F119" i="194"/>
  <c r="F129" i="194"/>
  <c r="F134" i="194"/>
  <c r="I208" i="194"/>
  <c r="F236" i="194"/>
  <c r="H128" i="194"/>
  <c r="F207" i="194"/>
  <c r="I209" i="194"/>
  <c r="H82" i="193"/>
  <c r="I83" i="193"/>
  <c r="D82" i="193"/>
  <c r="D93" i="193"/>
  <c r="D92" i="193" s="1"/>
  <c r="E93" i="193"/>
  <c r="F83" i="193"/>
  <c r="I78" i="193"/>
  <c r="H86" i="192"/>
  <c r="H29" i="192"/>
  <c r="E82" i="192"/>
  <c r="F83" i="192"/>
  <c r="H8" i="192"/>
  <c r="D30" i="192"/>
  <c r="E213" i="68" s="1"/>
  <c r="E207" i="68" s="1"/>
  <c r="H74" i="192"/>
  <c r="F220" i="68" s="1"/>
  <c r="F76" i="192"/>
  <c r="E30" i="192"/>
  <c r="H33" i="192"/>
  <c r="I33" i="192" s="1"/>
  <c r="E67" i="192"/>
  <c r="D94" i="191"/>
  <c r="D31" i="191"/>
  <c r="D95" i="191"/>
  <c r="D48" i="191"/>
  <c r="F50" i="191"/>
  <c r="E95" i="191"/>
  <c r="F35" i="191"/>
  <c r="E97" i="191"/>
  <c r="H35" i="191"/>
  <c r="G148" i="68" s="1"/>
  <c r="I25" i="191"/>
  <c r="I23" i="191"/>
  <c r="H24" i="191"/>
  <c r="F25" i="191"/>
  <c r="H32" i="191"/>
  <c r="D148" i="68" s="1"/>
  <c r="E34" i="191"/>
  <c r="H40" i="191"/>
  <c r="E21" i="191"/>
  <c r="I22" i="191"/>
  <c r="I30" i="191"/>
  <c r="F40" i="191"/>
  <c r="H43" i="191"/>
  <c r="I43" i="191" s="1"/>
  <c r="D54" i="191"/>
  <c r="H78" i="191"/>
  <c r="F17" i="191"/>
  <c r="D37" i="191"/>
  <c r="E47" i="190"/>
  <c r="H48" i="190"/>
  <c r="E33" i="190"/>
  <c r="E51" i="190"/>
  <c r="F9" i="190"/>
  <c r="H9" i="190"/>
  <c r="F106" i="68" s="1"/>
  <c r="E52" i="190"/>
  <c r="H49" i="190"/>
  <c r="F115" i="68" s="1"/>
  <c r="F27" i="190"/>
  <c r="D34" i="190"/>
  <c r="E111" i="68" s="1"/>
  <c r="F39" i="190"/>
  <c r="H7" i="190"/>
  <c r="I7" i="190" s="1"/>
  <c r="E20" i="190"/>
  <c r="D21" i="190"/>
  <c r="E108" i="68" s="1"/>
  <c r="E110" i="68" s="1"/>
  <c r="H22" i="190"/>
  <c r="F109" i="68" s="1"/>
  <c r="D35" i="190"/>
  <c r="H38" i="190"/>
  <c r="H39" i="190"/>
  <c r="I39" i="190" s="1"/>
  <c r="F40" i="190"/>
  <c r="I40" i="190" s="1"/>
  <c r="H34" i="190"/>
  <c r="E112" i="68" s="1"/>
  <c r="F7" i="190"/>
  <c r="E28" i="189"/>
  <c r="F25" i="189"/>
  <c r="I25" i="189"/>
  <c r="H17" i="189"/>
  <c r="H24" i="189"/>
  <c r="E100" i="68" s="1"/>
  <c r="I18" i="189"/>
  <c r="F13" i="189"/>
  <c r="F15" i="189" s="1"/>
  <c r="I19" i="189"/>
  <c r="H20" i="189"/>
  <c r="I20" i="189" s="1"/>
  <c r="D24" i="189"/>
  <c r="F18" i="189"/>
  <c r="E24" i="189"/>
  <c r="F19" i="189"/>
  <c r="I52" i="188"/>
  <c r="H50" i="188"/>
  <c r="D55" i="188"/>
  <c r="E81" i="68" s="1"/>
  <c r="H9" i="188"/>
  <c r="I9" i="188" s="1"/>
  <c r="H41" i="188"/>
  <c r="F85" i="68" s="1"/>
  <c r="I10" i="188"/>
  <c r="F52" i="188"/>
  <c r="F10" i="188"/>
  <c r="E41" i="188"/>
  <c r="I48" i="188"/>
  <c r="E50" i="188"/>
  <c r="D51" i="188"/>
  <c r="D50" i="188" s="1"/>
  <c r="G114" i="178"/>
  <c r="I112" i="178"/>
  <c r="I111" i="178"/>
  <c r="I109" i="178"/>
  <c r="I102" i="178"/>
  <c r="I97" i="178"/>
  <c r="I96" i="178"/>
  <c r="I95" i="178"/>
  <c r="I94" i="178"/>
  <c r="F83" i="178"/>
  <c r="F80" i="178"/>
  <c r="F77" i="178"/>
  <c r="F74" i="178"/>
  <c r="F71" i="178"/>
  <c r="I70" i="178"/>
  <c r="I69" i="178"/>
  <c r="G68" i="178"/>
  <c r="F68" i="178"/>
  <c r="I67" i="178"/>
  <c r="I66" i="178"/>
  <c r="G65" i="178"/>
  <c r="F65" i="178"/>
  <c r="I64" i="178"/>
  <c r="I63" i="178"/>
  <c r="G62" i="178"/>
  <c r="F62" i="178"/>
  <c r="I61" i="178"/>
  <c r="I60" i="178"/>
  <c r="I58" i="178"/>
  <c r="I57" i="178"/>
  <c r="I55" i="178"/>
  <c r="I54" i="178"/>
  <c r="G59" i="178"/>
  <c r="F59" i="178"/>
  <c r="G56" i="178"/>
  <c r="F56" i="178"/>
  <c r="G53" i="178"/>
  <c r="F53" i="178"/>
  <c r="I52" i="178"/>
  <c r="I51" i="178"/>
  <c r="G50" i="178"/>
  <c r="F50" i="178"/>
  <c r="F47" i="178"/>
  <c r="G44" i="178"/>
  <c r="F44" i="178"/>
  <c r="G41" i="178"/>
  <c r="F41" i="178"/>
  <c r="G38" i="178"/>
  <c r="F38" i="178"/>
  <c r="G35" i="178"/>
  <c r="F35" i="178"/>
  <c r="F32" i="178"/>
  <c r="G29" i="178"/>
  <c r="G20" i="178"/>
  <c r="F20" i="178"/>
  <c r="F23" i="178"/>
  <c r="F26" i="178"/>
  <c r="F29" i="178"/>
  <c r="G19" i="178"/>
  <c r="F19" i="178"/>
  <c r="D19" i="178"/>
  <c r="C19" i="178"/>
  <c r="I83" i="192" l="1"/>
  <c r="I76" i="192"/>
  <c r="H82" i="192"/>
  <c r="E113" i="194"/>
  <c r="F21" i="191"/>
  <c r="F22" i="190"/>
  <c r="F9" i="194"/>
  <c r="P272" i="68"/>
  <c r="F86" i="193"/>
  <c r="H91" i="193"/>
  <c r="F49" i="192"/>
  <c r="I15" i="191"/>
  <c r="F126" i="194"/>
  <c r="D87" i="192"/>
  <c r="F97" i="194"/>
  <c r="F37" i="190"/>
  <c r="I37" i="190" s="1"/>
  <c r="F37" i="191"/>
  <c r="I206" i="194"/>
  <c r="E233" i="194"/>
  <c r="E231" i="194" s="1"/>
  <c r="E13" i="194"/>
  <c r="F17" i="189"/>
  <c r="F23" i="189" s="1"/>
  <c r="I17" i="189"/>
  <c r="I82" i="192"/>
  <c r="E200" i="194"/>
  <c r="C213" i="68"/>
  <c r="F97" i="191"/>
  <c r="E94" i="193"/>
  <c r="F94" i="193" s="1"/>
  <c r="F14" i="194"/>
  <c r="I117" i="194"/>
  <c r="F24" i="190"/>
  <c r="I24" i="190" s="1"/>
  <c r="F232" i="194"/>
  <c r="H28" i="189"/>
  <c r="I28" i="189" s="1"/>
  <c r="I97" i="194"/>
  <c r="I50" i="178"/>
  <c r="I232" i="194"/>
  <c r="F74" i="192"/>
  <c r="D233" i="194"/>
  <c r="F243" i="194"/>
  <c r="F114" i="194"/>
  <c r="I15" i="194"/>
  <c r="E240" i="194"/>
  <c r="E239" i="194" s="1"/>
  <c r="F35" i="190"/>
  <c r="F111" i="68"/>
  <c r="I56" i="178"/>
  <c r="F51" i="188"/>
  <c r="F87" i="68"/>
  <c r="C87" i="68" s="1"/>
  <c r="D27" i="189"/>
  <c r="F27" i="189" s="1"/>
  <c r="E99" i="68"/>
  <c r="F34" i="190"/>
  <c r="F82" i="192"/>
  <c r="F82" i="193"/>
  <c r="F270" i="68"/>
  <c r="F264" i="68" s="1"/>
  <c r="F117" i="194"/>
  <c r="I31" i="190"/>
  <c r="F207" i="68"/>
  <c r="C207" i="68" s="1"/>
  <c r="I17" i="191"/>
  <c r="E145" i="68"/>
  <c r="F21" i="192"/>
  <c r="I62" i="178"/>
  <c r="F242" i="194"/>
  <c r="F44" i="190"/>
  <c r="D43" i="190"/>
  <c r="E73" i="192"/>
  <c r="F15" i="194"/>
  <c r="I13" i="190"/>
  <c r="I29" i="178"/>
  <c r="I68" i="178"/>
  <c r="I19" i="178"/>
  <c r="D26" i="189"/>
  <c r="F32" i="191"/>
  <c r="F203" i="194"/>
  <c r="D13" i="194"/>
  <c r="I128" i="194"/>
  <c r="H126" i="194"/>
  <c r="I126" i="194" s="1"/>
  <c r="H20" i="194"/>
  <c r="H14" i="194"/>
  <c r="D240" i="194"/>
  <c r="F206" i="194"/>
  <c r="I115" i="194"/>
  <c r="F115" i="194"/>
  <c r="H231" i="194"/>
  <c r="D241" i="194"/>
  <c r="I241" i="194" s="1"/>
  <c r="D113" i="194"/>
  <c r="I113" i="194" s="1"/>
  <c r="I114" i="194"/>
  <c r="D200" i="194"/>
  <c r="F200" i="194" s="1"/>
  <c r="H201" i="194"/>
  <c r="F271" i="68" s="1"/>
  <c r="I133" i="194"/>
  <c r="H132" i="194"/>
  <c r="I132" i="194" s="1"/>
  <c r="H94" i="193"/>
  <c r="I94" i="193" s="1"/>
  <c r="I91" i="193"/>
  <c r="E92" i="193"/>
  <c r="H93" i="193"/>
  <c r="F93" i="193"/>
  <c r="I82" i="193"/>
  <c r="H67" i="192"/>
  <c r="F67" i="192"/>
  <c r="E66" i="192"/>
  <c r="H85" i="192"/>
  <c r="I85" i="192" s="1"/>
  <c r="I74" i="192"/>
  <c r="F85" i="192"/>
  <c r="D86" i="192"/>
  <c r="D84" i="192" s="1"/>
  <c r="D29" i="192"/>
  <c r="E86" i="192"/>
  <c r="E29" i="192"/>
  <c r="H21" i="192"/>
  <c r="I8" i="192"/>
  <c r="I40" i="191"/>
  <c r="H50" i="191"/>
  <c r="E151" i="68" s="1"/>
  <c r="H37" i="191"/>
  <c r="I37" i="191" s="1"/>
  <c r="H34" i="191"/>
  <c r="I24" i="191"/>
  <c r="H96" i="191"/>
  <c r="I96" i="191" s="1"/>
  <c r="H97" i="191"/>
  <c r="I97" i="191" s="1"/>
  <c r="I35" i="191"/>
  <c r="H21" i="191"/>
  <c r="I21" i="191" s="1"/>
  <c r="E96" i="191"/>
  <c r="F96" i="191" s="1"/>
  <c r="F34" i="191"/>
  <c r="F95" i="191"/>
  <c r="H95" i="191"/>
  <c r="I95" i="191" s="1"/>
  <c r="D93" i="191"/>
  <c r="I32" i="191"/>
  <c r="H31" i="191"/>
  <c r="I31" i="191" s="1"/>
  <c r="F48" i="191"/>
  <c r="H94" i="191"/>
  <c r="F94" i="191"/>
  <c r="E31" i="191"/>
  <c r="F31" i="191" s="1"/>
  <c r="D51" i="190"/>
  <c r="D20" i="190"/>
  <c r="F21" i="190"/>
  <c r="H33" i="190"/>
  <c r="I34" i="190"/>
  <c r="F20" i="190"/>
  <c r="D33" i="190"/>
  <c r="F33" i="190" s="1"/>
  <c r="I35" i="190"/>
  <c r="H51" i="190"/>
  <c r="I22" i="190"/>
  <c r="H20" i="190"/>
  <c r="E50" i="190"/>
  <c r="F51" i="190"/>
  <c r="I21" i="190"/>
  <c r="H52" i="190"/>
  <c r="I9" i="190"/>
  <c r="H47" i="190"/>
  <c r="F28" i="189"/>
  <c r="E26" i="189"/>
  <c r="F24" i="189"/>
  <c r="H27" i="189"/>
  <c r="H23" i="189"/>
  <c r="I23" i="189" s="1"/>
  <c r="I24" i="189"/>
  <c r="D54" i="188"/>
  <c r="D53" i="188" s="1"/>
  <c r="D40" i="188"/>
  <c r="F41" i="188"/>
  <c r="E54" i="188"/>
  <c r="E40" i="188"/>
  <c r="H40" i="188"/>
  <c r="I40" i="188" s="1"/>
  <c r="H54" i="188"/>
  <c r="I41" i="188"/>
  <c r="I51" i="188"/>
  <c r="F50" i="188"/>
  <c r="I50" i="188"/>
  <c r="I53" i="178"/>
  <c r="I59" i="178"/>
  <c r="I65" i="178"/>
  <c r="F13" i="194" l="1"/>
  <c r="F233" i="194"/>
  <c r="F26" i="189"/>
  <c r="I34" i="191"/>
  <c r="F148" i="68"/>
  <c r="I67" i="192"/>
  <c r="F217" i="68"/>
  <c r="F241" i="194"/>
  <c r="D231" i="194"/>
  <c r="F231" i="194" s="1"/>
  <c r="I233" i="194"/>
  <c r="H87" i="192"/>
  <c r="I87" i="192" s="1"/>
  <c r="F211" i="68"/>
  <c r="E87" i="192"/>
  <c r="F87" i="192" s="1"/>
  <c r="I33" i="190"/>
  <c r="D49" i="190"/>
  <c r="F114" i="68" s="1"/>
  <c r="I43" i="190"/>
  <c r="F43" i="190"/>
  <c r="D239" i="194"/>
  <c r="F239" i="194" s="1"/>
  <c r="F240" i="194"/>
  <c r="F113" i="194"/>
  <c r="I14" i="194"/>
  <c r="H13" i="194"/>
  <c r="I13" i="194" s="1"/>
  <c r="H200" i="194"/>
  <c r="I200" i="194" s="1"/>
  <c r="H240" i="194"/>
  <c r="F92" i="193"/>
  <c r="I92" i="193"/>
  <c r="I93" i="193"/>
  <c r="H92" i="193"/>
  <c r="I21" i="192"/>
  <c r="H66" i="192"/>
  <c r="I66" i="192" s="1"/>
  <c r="F66" i="192"/>
  <c r="H93" i="191"/>
  <c r="I93" i="191" s="1"/>
  <c r="I94" i="191"/>
  <c r="E93" i="191"/>
  <c r="F93" i="191" s="1"/>
  <c r="I50" i="191"/>
  <c r="H48" i="191"/>
  <c r="I48" i="191" s="1"/>
  <c r="I51" i="190"/>
  <c r="H50" i="190"/>
  <c r="I20" i="190"/>
  <c r="H26" i="189"/>
  <c r="I26" i="189" s="1"/>
  <c r="I27" i="189"/>
  <c r="F40" i="188"/>
  <c r="F54" i="188"/>
  <c r="E53" i="188"/>
  <c r="F53" i="188" s="1"/>
  <c r="H53" i="188"/>
  <c r="I53" i="188" s="1"/>
  <c r="I54" i="188"/>
  <c r="F115" i="179"/>
  <c r="H61" i="179"/>
  <c r="H58" i="179"/>
  <c r="H48" i="179"/>
  <c r="H47" i="179"/>
  <c r="H46" i="179"/>
  <c r="F30" i="179"/>
  <c r="H22" i="179"/>
  <c r="H12" i="179"/>
  <c r="E84" i="192" l="1"/>
  <c r="F84" i="192" s="1"/>
  <c r="I231" i="194"/>
  <c r="H84" i="192"/>
  <c r="I84" i="192" s="1"/>
  <c r="F208" i="68"/>
  <c r="F49" i="190"/>
  <c r="D47" i="190"/>
  <c r="F47" i="190" s="1"/>
  <c r="I47" i="190" s="1"/>
  <c r="D52" i="190"/>
  <c r="I49" i="190"/>
  <c r="H239" i="194"/>
  <c r="I239" i="194" s="1"/>
  <c r="I240" i="194"/>
  <c r="H34" i="83"/>
  <c r="E33" i="83"/>
  <c r="F52" i="190" l="1"/>
  <c r="D50" i="190"/>
  <c r="I52" i="190"/>
  <c r="H154" i="176"/>
  <c r="I154" i="176" s="1"/>
  <c r="F154" i="176"/>
  <c r="D42" i="176"/>
  <c r="H53" i="176"/>
  <c r="I53" i="176" s="1"/>
  <c r="F53" i="176"/>
  <c r="H52" i="176"/>
  <c r="I52" i="176" s="1"/>
  <c r="F52" i="176"/>
  <c r="E51" i="176"/>
  <c r="H51" i="176" s="1"/>
  <c r="D51" i="176"/>
  <c r="H49" i="176"/>
  <c r="I49" i="176" s="1"/>
  <c r="F49" i="176"/>
  <c r="H48" i="176"/>
  <c r="I48" i="176" s="1"/>
  <c r="F48" i="176"/>
  <c r="H47" i="176"/>
  <c r="I47" i="176" s="1"/>
  <c r="F47" i="176"/>
  <c r="E46" i="176"/>
  <c r="H46" i="176" s="1"/>
  <c r="D46" i="176"/>
  <c r="H45" i="176"/>
  <c r="I45" i="176" s="1"/>
  <c r="F45" i="176"/>
  <c r="H44" i="176"/>
  <c r="I44" i="176" s="1"/>
  <c r="F44" i="176"/>
  <c r="E43" i="176"/>
  <c r="H43" i="176" s="1"/>
  <c r="I43" i="176" s="1"/>
  <c r="H19" i="176"/>
  <c r="I19" i="176" s="1"/>
  <c r="F19" i="176"/>
  <c r="H11" i="176"/>
  <c r="I11" i="176" s="1"/>
  <c r="F11" i="176"/>
  <c r="I51" i="176" l="1"/>
  <c r="F50" i="190"/>
  <c r="I50" i="190"/>
  <c r="I46" i="176"/>
  <c r="F43" i="176"/>
  <c r="F51" i="176"/>
  <c r="F46" i="176"/>
  <c r="F38" i="91"/>
  <c r="E38" i="82" l="1"/>
  <c r="D38" i="82"/>
  <c r="F50" i="166" l="1"/>
  <c r="E91" i="166" l="1"/>
  <c r="H91" i="166"/>
  <c r="I42" i="166"/>
  <c r="F42" i="166"/>
  <c r="E194" i="81" l="1"/>
  <c r="H194" i="81" s="1"/>
  <c r="H198" i="81"/>
  <c r="E202" i="81" l="1"/>
  <c r="H202" i="81" s="1"/>
  <c r="D51" i="81"/>
  <c r="E25" i="81"/>
  <c r="I84" i="187" l="1"/>
  <c r="F84" i="187"/>
  <c r="I158" i="187" l="1"/>
  <c r="F158" i="187"/>
  <c r="H157" i="187"/>
  <c r="E157" i="187"/>
  <c r="D157" i="187"/>
  <c r="H156" i="187"/>
  <c r="E156" i="187"/>
  <c r="D156" i="187"/>
  <c r="H155" i="187"/>
  <c r="E155" i="187"/>
  <c r="D155" i="187"/>
  <c r="I151" i="187"/>
  <c r="F151" i="187"/>
  <c r="I150" i="187"/>
  <c r="F150" i="187"/>
  <c r="I149" i="187"/>
  <c r="F149" i="187"/>
  <c r="H148" i="187"/>
  <c r="E148" i="187"/>
  <c r="E162" i="187" s="1"/>
  <c r="F139" i="68" s="1"/>
  <c r="D148" i="187"/>
  <c r="D162" i="187" s="1"/>
  <c r="I143" i="187"/>
  <c r="F143" i="187"/>
  <c r="I142" i="187"/>
  <c r="F142" i="187"/>
  <c r="H141" i="187"/>
  <c r="H146" i="187" s="1"/>
  <c r="H145" i="187" s="1"/>
  <c r="E141" i="187"/>
  <c r="E146" i="187" s="1"/>
  <c r="F136" i="68" s="1"/>
  <c r="D141" i="187"/>
  <c r="I138" i="187"/>
  <c r="F138" i="187"/>
  <c r="I136" i="187"/>
  <c r="F136" i="187"/>
  <c r="I135" i="187"/>
  <c r="F135" i="187"/>
  <c r="I134" i="187"/>
  <c r="F134" i="187"/>
  <c r="I132" i="187"/>
  <c r="F132" i="187"/>
  <c r="H126" i="187"/>
  <c r="H139" i="187" s="1"/>
  <c r="E126" i="187"/>
  <c r="E139" i="187" s="1"/>
  <c r="F130" i="68" s="1"/>
  <c r="D126" i="187"/>
  <c r="I121" i="187"/>
  <c r="F121" i="187"/>
  <c r="H120" i="187"/>
  <c r="H119" i="187" s="1"/>
  <c r="E120" i="187"/>
  <c r="E119" i="187" s="1"/>
  <c r="D120" i="187"/>
  <c r="I113" i="187"/>
  <c r="F113" i="187"/>
  <c r="H112" i="187"/>
  <c r="E112" i="187"/>
  <c r="D112" i="187"/>
  <c r="I110" i="187"/>
  <c r="F110" i="187"/>
  <c r="I109" i="187"/>
  <c r="F109" i="187"/>
  <c r="I108" i="187"/>
  <c r="F108" i="187"/>
  <c r="I107" i="187"/>
  <c r="F107" i="187"/>
  <c r="I106" i="187"/>
  <c r="F106" i="187"/>
  <c r="H105" i="187"/>
  <c r="E105" i="187"/>
  <c r="D105" i="187"/>
  <c r="H101" i="187"/>
  <c r="H93" i="187" s="1"/>
  <c r="E101" i="187"/>
  <c r="E93" i="187" s="1"/>
  <c r="D101" i="187"/>
  <c r="D93" i="187" s="1"/>
  <c r="H85" i="187"/>
  <c r="E85" i="187"/>
  <c r="D85" i="187"/>
  <c r="H83" i="187"/>
  <c r="E83" i="187"/>
  <c r="D83" i="187"/>
  <c r="I81" i="187"/>
  <c r="F81" i="187"/>
  <c r="H80" i="187"/>
  <c r="E80" i="187"/>
  <c r="D80" i="187"/>
  <c r="H76" i="187"/>
  <c r="H75" i="187" s="1"/>
  <c r="E76" i="187"/>
  <c r="E75" i="187" s="1"/>
  <c r="D75" i="187"/>
  <c r="H71" i="187"/>
  <c r="E71" i="187"/>
  <c r="D71" i="187"/>
  <c r="H66" i="187"/>
  <c r="E66" i="187"/>
  <c r="D66" i="187"/>
  <c r="H64" i="187"/>
  <c r="E64" i="187"/>
  <c r="D64" i="187"/>
  <c r="H61" i="187"/>
  <c r="E61" i="187"/>
  <c r="D61" i="187"/>
  <c r="I52" i="187"/>
  <c r="F52" i="187"/>
  <c r="I50" i="187"/>
  <c r="F50" i="187"/>
  <c r="I48" i="187"/>
  <c r="F48" i="187"/>
  <c r="I47" i="187"/>
  <c r="F47" i="187"/>
  <c r="H46" i="187"/>
  <c r="E46" i="187"/>
  <c r="D46" i="187"/>
  <c r="H44" i="187"/>
  <c r="E44" i="187"/>
  <c r="D44" i="187"/>
  <c r="H43" i="187"/>
  <c r="E43" i="187"/>
  <c r="D43" i="187"/>
  <c r="H36" i="187"/>
  <c r="E36" i="187"/>
  <c r="D36" i="187"/>
  <c r="I35" i="187"/>
  <c r="F35" i="187"/>
  <c r="I34" i="187"/>
  <c r="F34" i="187"/>
  <c r="H33" i="187"/>
  <c r="E33" i="187"/>
  <c r="D33" i="187"/>
  <c r="I31" i="187"/>
  <c r="F31" i="187"/>
  <c r="I29" i="187"/>
  <c r="F29" i="187"/>
  <c r="H28" i="187"/>
  <c r="E28" i="187"/>
  <c r="D28" i="187"/>
  <c r="H27" i="187"/>
  <c r="E27" i="187"/>
  <c r="D27" i="187"/>
  <c r="I21" i="187"/>
  <c r="F21" i="187"/>
  <c r="H20" i="187"/>
  <c r="E20" i="187"/>
  <c r="E18" i="187" s="1"/>
  <c r="D20" i="187"/>
  <c r="D18" i="187" s="1"/>
  <c r="I14" i="187"/>
  <c r="F14" i="187"/>
  <c r="H12" i="187"/>
  <c r="E12" i="187"/>
  <c r="D12" i="187"/>
  <c r="I11" i="187"/>
  <c r="F11" i="187"/>
  <c r="H8" i="187"/>
  <c r="E8" i="187"/>
  <c r="D8" i="187"/>
  <c r="D91" i="187" l="1"/>
  <c r="F126" i="68" s="1"/>
  <c r="D26" i="187"/>
  <c r="I83" i="187"/>
  <c r="I141" i="187"/>
  <c r="I157" i="187"/>
  <c r="F43" i="187"/>
  <c r="D42" i="187"/>
  <c r="F66" i="187"/>
  <c r="I44" i="187"/>
  <c r="H26" i="187"/>
  <c r="I43" i="187"/>
  <c r="H104" i="187"/>
  <c r="H117" i="187" s="1"/>
  <c r="F18" i="187"/>
  <c r="F8" i="187"/>
  <c r="I20" i="187"/>
  <c r="I33" i="187"/>
  <c r="F71" i="187"/>
  <c r="E91" i="187"/>
  <c r="F127" i="68" s="1"/>
  <c r="F112" i="187"/>
  <c r="I148" i="187"/>
  <c r="F33" i="187"/>
  <c r="D78" i="187"/>
  <c r="F123" i="68" s="1"/>
  <c r="I71" i="187"/>
  <c r="I112" i="187"/>
  <c r="I93" i="187"/>
  <c r="F155" i="187"/>
  <c r="I12" i="187"/>
  <c r="H18" i="187"/>
  <c r="I18" i="187" s="1"/>
  <c r="E58" i="187"/>
  <c r="E121" i="68" s="1"/>
  <c r="H42" i="187"/>
  <c r="I46" i="187"/>
  <c r="E78" i="187"/>
  <c r="I105" i="187"/>
  <c r="I155" i="187"/>
  <c r="I8" i="187"/>
  <c r="I27" i="187"/>
  <c r="D58" i="187"/>
  <c r="E120" i="68" s="1"/>
  <c r="F46" i="187"/>
  <c r="H78" i="187"/>
  <c r="I78" i="187" s="1"/>
  <c r="H91" i="187"/>
  <c r="I91" i="187" s="1"/>
  <c r="F83" i="187"/>
  <c r="E104" i="187"/>
  <c r="E117" i="187" s="1"/>
  <c r="I120" i="187"/>
  <c r="F148" i="187"/>
  <c r="H154" i="187"/>
  <c r="D154" i="187"/>
  <c r="F157" i="187"/>
  <c r="E42" i="187"/>
  <c r="E59" i="187"/>
  <c r="F121" i="68" s="1"/>
  <c r="F28" i="187"/>
  <c r="D161" i="187"/>
  <c r="F138" i="68"/>
  <c r="I126" i="187"/>
  <c r="F91" i="187"/>
  <c r="E145" i="187"/>
  <c r="F162" i="187"/>
  <c r="E161" i="187"/>
  <c r="F93" i="187"/>
  <c r="E124" i="187"/>
  <c r="I28" i="187"/>
  <c r="F20" i="187"/>
  <c r="F27" i="187"/>
  <c r="F44" i="187"/>
  <c r="I80" i="187"/>
  <c r="H59" i="187"/>
  <c r="F105" i="187"/>
  <c r="F120" i="187"/>
  <c r="H124" i="187"/>
  <c r="F126" i="187"/>
  <c r="F141" i="187"/>
  <c r="D146" i="187"/>
  <c r="I146" i="187" s="1"/>
  <c r="H162" i="187"/>
  <c r="E26" i="187"/>
  <c r="D59" i="187"/>
  <c r="F120" i="68" s="1"/>
  <c r="F80" i="187"/>
  <c r="D104" i="187"/>
  <c r="D117" i="187" s="1"/>
  <c r="D119" i="187"/>
  <c r="D124" i="187" s="1"/>
  <c r="D139" i="187"/>
  <c r="I139" i="187" s="1"/>
  <c r="E154" i="187"/>
  <c r="F12" i="187"/>
  <c r="H58" i="187"/>
  <c r="I26" i="187" l="1"/>
  <c r="F26" i="187"/>
  <c r="F42" i="187"/>
  <c r="E165" i="187"/>
  <c r="E164" i="187"/>
  <c r="I42" i="187"/>
  <c r="I117" i="187"/>
  <c r="F161" i="187"/>
  <c r="I124" i="187"/>
  <c r="E57" i="187"/>
  <c r="D164" i="187"/>
  <c r="I104" i="187"/>
  <c r="D57" i="187"/>
  <c r="I154" i="187"/>
  <c r="F139" i="187"/>
  <c r="F129" i="68"/>
  <c r="D145" i="187"/>
  <c r="I145" i="187" s="1"/>
  <c r="F135" i="68"/>
  <c r="F137" i="68" s="1"/>
  <c r="F119" i="187"/>
  <c r="F154" i="187"/>
  <c r="F146" i="187"/>
  <c r="I119" i="187"/>
  <c r="F58" i="187"/>
  <c r="F59" i="187"/>
  <c r="F78" i="187"/>
  <c r="F124" i="68"/>
  <c r="F117" i="187"/>
  <c r="H161" i="187"/>
  <c r="I161" i="187" s="1"/>
  <c r="I162" i="187"/>
  <c r="H165" i="187"/>
  <c r="I59" i="187"/>
  <c r="F104" i="187"/>
  <c r="I58" i="187"/>
  <c r="H57" i="187"/>
  <c r="H164" i="187"/>
  <c r="D165" i="187"/>
  <c r="F124" i="187"/>
  <c r="E163" i="187" l="1"/>
  <c r="F164" i="187"/>
  <c r="D163" i="187"/>
  <c r="F57" i="187"/>
  <c r="I57" i="187"/>
  <c r="F145" i="187"/>
  <c r="F165" i="187"/>
  <c r="I165" i="187"/>
  <c r="I164" i="187"/>
  <c r="H163" i="187"/>
  <c r="F163" i="187" l="1"/>
  <c r="I163" i="187"/>
  <c r="E149" i="176"/>
  <c r="D37" i="176"/>
  <c r="D54" i="176"/>
  <c r="H56" i="176"/>
  <c r="I56" i="176" s="1"/>
  <c r="F56" i="176"/>
  <c r="H55" i="176"/>
  <c r="I55" i="176" s="1"/>
  <c r="F55" i="176"/>
  <c r="H93" i="179" l="1"/>
  <c r="H99" i="179" s="1"/>
  <c r="E93" i="179"/>
  <c r="D93" i="179"/>
  <c r="H92" i="179"/>
  <c r="H98" i="179" s="1"/>
  <c r="E92" i="179"/>
  <c r="D92" i="179"/>
  <c r="H94" i="179"/>
  <c r="E94" i="179"/>
  <c r="D94" i="179"/>
  <c r="F95" i="179"/>
  <c r="I95" i="179" s="1"/>
  <c r="F96" i="179"/>
  <c r="I96" i="179" s="1"/>
  <c r="H60" i="179"/>
  <c r="E60" i="179"/>
  <c r="D60" i="179"/>
  <c r="I61" i="179"/>
  <c r="I60" i="179" s="1"/>
  <c r="F61" i="179"/>
  <c r="F60" i="179" s="1"/>
  <c r="E21" i="179"/>
  <c r="D21" i="179"/>
  <c r="E20" i="179"/>
  <c r="H20" i="179" s="1"/>
  <c r="D20" i="179"/>
  <c r="H15" i="179"/>
  <c r="H11" i="179"/>
  <c r="H9" i="179" s="1"/>
  <c r="E11" i="179"/>
  <c r="E16" i="179" s="1"/>
  <c r="E28" i="68" s="1"/>
  <c r="D11" i="179"/>
  <c r="D16" i="179" s="1"/>
  <c r="E27" i="68" s="1"/>
  <c r="E10" i="179"/>
  <c r="E15" i="179" s="1"/>
  <c r="F28" i="68" s="1"/>
  <c r="D10" i="179"/>
  <c r="F13" i="179"/>
  <c r="F11" i="179" s="1"/>
  <c r="F16" i="179" s="1"/>
  <c r="E91" i="179" l="1"/>
  <c r="E98" i="179"/>
  <c r="F92" i="179"/>
  <c r="I92" i="179" s="1"/>
  <c r="D9" i="179"/>
  <c r="F94" i="179"/>
  <c r="I94" i="179" s="1"/>
  <c r="H91" i="179"/>
  <c r="F93" i="179"/>
  <c r="I93" i="179" s="1"/>
  <c r="E99" i="179"/>
  <c r="H16" i="179"/>
  <c r="H14" i="179" s="1"/>
  <c r="D15" i="179"/>
  <c r="D91" i="179"/>
  <c r="E14" i="179"/>
  <c r="E9" i="179"/>
  <c r="I13" i="179"/>
  <c r="I11" i="179" s="1"/>
  <c r="I16" i="179" s="1"/>
  <c r="I50" i="166"/>
  <c r="I49" i="166" s="1"/>
  <c r="I55" i="166" s="1"/>
  <c r="H50" i="166"/>
  <c r="H49" i="166" s="1"/>
  <c r="H55" i="166" s="1"/>
  <c r="D50" i="166"/>
  <c r="D49" i="166" s="1"/>
  <c r="D55" i="166" s="1"/>
  <c r="G165" i="68" s="1"/>
  <c r="H36" i="166"/>
  <c r="E36" i="166"/>
  <c r="D36" i="166"/>
  <c r="H35" i="166"/>
  <c r="E35" i="166"/>
  <c r="D35" i="166"/>
  <c r="H40" i="166"/>
  <c r="E40" i="166"/>
  <c r="D40" i="166"/>
  <c r="I29" i="166"/>
  <c r="F29" i="166"/>
  <c r="H21" i="166"/>
  <c r="H29" i="166" s="1"/>
  <c r="E21" i="166"/>
  <c r="E29" i="166" s="1"/>
  <c r="D21" i="166"/>
  <c r="D29" i="166" s="1"/>
  <c r="F15" i="179" l="1"/>
  <c r="I15" i="179" s="1"/>
  <c r="F27" i="68"/>
  <c r="C27" i="68" s="1"/>
  <c r="F91" i="179"/>
  <c r="I91" i="179" s="1"/>
  <c r="F40" i="166"/>
  <c r="I40" i="166"/>
  <c r="F36" i="166"/>
  <c r="I36" i="166"/>
  <c r="D34" i="166"/>
  <c r="D14" i="179"/>
  <c r="F14" i="179" s="1"/>
  <c r="I14" i="179" s="1"/>
  <c r="I67" i="179"/>
  <c r="I68" i="179"/>
  <c r="I69" i="179"/>
  <c r="I71" i="179"/>
  <c r="H20" i="161" l="1"/>
  <c r="H106" i="179" l="1"/>
  <c r="H281" i="68" l="1"/>
  <c r="I281" i="68"/>
  <c r="J281" i="68"/>
  <c r="K281" i="68"/>
  <c r="L281" i="68"/>
  <c r="M281" i="68"/>
  <c r="N281" i="68"/>
  <c r="O281" i="68"/>
  <c r="P142" i="68" l="1"/>
  <c r="P141" i="68"/>
  <c r="G142" i="68"/>
  <c r="D37" i="68"/>
  <c r="E37" i="68"/>
  <c r="F37" i="68"/>
  <c r="P265" i="68"/>
  <c r="D142" i="68"/>
  <c r="D141" i="68"/>
  <c r="H119" i="179"/>
  <c r="F119" i="179"/>
  <c r="I119" i="179" s="1"/>
  <c r="H118" i="179"/>
  <c r="F118" i="179"/>
  <c r="F117" i="179" s="1"/>
  <c r="I117" i="179" s="1"/>
  <c r="E117" i="179"/>
  <c r="E114" i="179" s="1"/>
  <c r="H114" i="179" s="1"/>
  <c r="D117" i="179"/>
  <c r="H116" i="179"/>
  <c r="F116" i="179"/>
  <c r="I115" i="179" s="1"/>
  <c r="H115" i="179"/>
  <c r="D114" i="179"/>
  <c r="D120" i="179" s="1"/>
  <c r="F45" i="68" s="1"/>
  <c r="I112" i="179"/>
  <c r="I111" i="179"/>
  <c r="H111" i="179"/>
  <c r="I110" i="179"/>
  <c r="E110" i="179"/>
  <c r="E112" i="179" s="1"/>
  <c r="H112" i="179" s="1"/>
  <c r="F43" i="68" s="1"/>
  <c r="D110" i="179"/>
  <c r="D112" i="179" s="1"/>
  <c r="F42" i="68" s="1"/>
  <c r="D108" i="179"/>
  <c r="D107" i="179" s="1"/>
  <c r="I106" i="179"/>
  <c r="F106" i="179"/>
  <c r="H105" i="179"/>
  <c r="E105" i="179"/>
  <c r="D105" i="179"/>
  <c r="H104" i="179"/>
  <c r="E104" i="179"/>
  <c r="E103" i="179" s="1"/>
  <c r="D104" i="179"/>
  <c r="D103" i="179" s="1"/>
  <c r="I102" i="179"/>
  <c r="H102" i="179"/>
  <c r="E101" i="179"/>
  <c r="H101" i="179" s="1"/>
  <c r="D88" i="179"/>
  <c r="D87" i="179"/>
  <c r="D86" i="179"/>
  <c r="D98" i="179" s="1"/>
  <c r="F72" i="179"/>
  <c r="F71" i="179"/>
  <c r="H70" i="179"/>
  <c r="E70" i="179"/>
  <c r="D70" i="179"/>
  <c r="H66" i="179"/>
  <c r="F66" i="179"/>
  <c r="E66" i="179"/>
  <c r="D66" i="179"/>
  <c r="H65" i="179"/>
  <c r="F65" i="179"/>
  <c r="E65" i="179"/>
  <c r="D65" i="179"/>
  <c r="H64" i="179"/>
  <c r="E64" i="179"/>
  <c r="D64" i="179"/>
  <c r="H63" i="179"/>
  <c r="E63" i="179"/>
  <c r="D63" i="179"/>
  <c r="I59" i="179"/>
  <c r="F59" i="179"/>
  <c r="I58" i="179"/>
  <c r="F58" i="179"/>
  <c r="E57" i="179"/>
  <c r="D57" i="179"/>
  <c r="H56" i="179"/>
  <c r="F56" i="179"/>
  <c r="I56" i="179" s="1"/>
  <c r="H55" i="179"/>
  <c r="F55" i="179"/>
  <c r="I55" i="179" s="1"/>
  <c r="H54" i="179"/>
  <c r="F54" i="179"/>
  <c r="I54" i="179" s="1"/>
  <c r="H53" i="179"/>
  <c r="F53" i="179"/>
  <c r="I53" i="179" s="1"/>
  <c r="E52" i="179"/>
  <c r="H52" i="179" s="1"/>
  <c r="D52" i="179"/>
  <c r="H51" i="179"/>
  <c r="H50" i="179"/>
  <c r="F50" i="179"/>
  <c r="I50" i="179" s="1"/>
  <c r="E49" i="179"/>
  <c r="H49" i="179" s="1"/>
  <c r="D49" i="179"/>
  <c r="I48" i="179"/>
  <c r="F48" i="179"/>
  <c r="I47" i="179"/>
  <c r="F47" i="179"/>
  <c r="I46" i="179"/>
  <c r="F46" i="179"/>
  <c r="H45" i="179"/>
  <c r="D45" i="179"/>
  <c r="F45" i="179" s="1"/>
  <c r="H44" i="179"/>
  <c r="F44" i="179"/>
  <c r="I44" i="179" s="1"/>
  <c r="D41" i="179"/>
  <c r="H40" i="179"/>
  <c r="F40" i="179"/>
  <c r="I40" i="179" s="1"/>
  <c r="E39" i="179"/>
  <c r="D39" i="179"/>
  <c r="E38" i="179"/>
  <c r="D38" i="179"/>
  <c r="E37" i="179"/>
  <c r="D37" i="179"/>
  <c r="H30" i="179"/>
  <c r="I30" i="179" s="1"/>
  <c r="H29" i="179"/>
  <c r="F29" i="179"/>
  <c r="H28" i="179"/>
  <c r="I28" i="179" s="1"/>
  <c r="F28" i="179"/>
  <c r="H27" i="179"/>
  <c r="I27" i="179" s="1"/>
  <c r="F27" i="179"/>
  <c r="E26" i="179"/>
  <c r="H26" i="179" s="1"/>
  <c r="D26" i="179"/>
  <c r="I25" i="179"/>
  <c r="H25" i="179"/>
  <c r="I24" i="179"/>
  <c r="E24" i="179"/>
  <c r="D24" i="179"/>
  <c r="H23" i="179"/>
  <c r="F22" i="179"/>
  <c r="I22" i="179" s="1"/>
  <c r="E19" i="179"/>
  <c r="D19" i="179"/>
  <c r="F12" i="179"/>
  <c r="E77" i="179" l="1"/>
  <c r="F34" i="68" s="1"/>
  <c r="D77" i="179"/>
  <c r="F52" i="179"/>
  <c r="I52" i="179" s="1"/>
  <c r="F33" i="68"/>
  <c r="D76" i="179"/>
  <c r="E33" i="68" s="1"/>
  <c r="D99" i="179"/>
  <c r="F36" i="68" s="1"/>
  <c r="H117" i="179"/>
  <c r="I118" i="179"/>
  <c r="H39" i="179"/>
  <c r="H77" i="179" s="1"/>
  <c r="H38" i="179"/>
  <c r="E76" i="179"/>
  <c r="H76" i="179" s="1"/>
  <c r="E34" i="68" s="1"/>
  <c r="I66" i="179"/>
  <c r="F105" i="179"/>
  <c r="I116" i="179"/>
  <c r="I29" i="179"/>
  <c r="H21" i="179"/>
  <c r="E62" i="179"/>
  <c r="I12" i="179"/>
  <c r="F10" i="179"/>
  <c r="F57" i="179"/>
  <c r="I57" i="179" s="1"/>
  <c r="I63" i="179"/>
  <c r="E34" i="179"/>
  <c r="H34" i="179" s="1"/>
  <c r="F31" i="68" s="1"/>
  <c r="H62" i="179"/>
  <c r="E120" i="179"/>
  <c r="F39" i="68"/>
  <c r="F9" i="179"/>
  <c r="I9" i="179" s="1"/>
  <c r="H24" i="179"/>
  <c r="F114" i="179"/>
  <c r="I114" i="179" s="1"/>
  <c r="E36" i="68"/>
  <c r="D62" i="179"/>
  <c r="I104" i="179"/>
  <c r="H103" i="179"/>
  <c r="I103" i="179" s="1"/>
  <c r="F21" i="179"/>
  <c r="I21" i="179" s="1"/>
  <c r="F63" i="179"/>
  <c r="F70" i="179"/>
  <c r="E75" i="179"/>
  <c r="H75" i="179" s="1"/>
  <c r="D34" i="68" s="1"/>
  <c r="E141" i="68"/>
  <c r="G141" i="68"/>
  <c r="I105" i="179"/>
  <c r="F104" i="179"/>
  <c r="F64" i="179"/>
  <c r="F39" i="179"/>
  <c r="I39" i="179" s="1"/>
  <c r="E36" i="179"/>
  <c r="H36" i="179" s="1"/>
  <c r="I45" i="179"/>
  <c r="D36" i="179"/>
  <c r="D18" i="179"/>
  <c r="D31" i="179" s="1"/>
  <c r="D32" i="179"/>
  <c r="D30" i="68" s="1"/>
  <c r="E18" i="179"/>
  <c r="I26" i="179"/>
  <c r="E91" i="68"/>
  <c r="F103" i="179"/>
  <c r="E108" i="179"/>
  <c r="F26" i="179"/>
  <c r="H19" i="179"/>
  <c r="F20" i="179"/>
  <c r="I20" i="179" s="1"/>
  <c r="E33" i="179"/>
  <c r="D34" i="179"/>
  <c r="F37" i="179"/>
  <c r="I37" i="179" s="1"/>
  <c r="F49" i="179"/>
  <c r="I49" i="179" s="1"/>
  <c r="D75" i="179"/>
  <c r="H110" i="179"/>
  <c r="F19" i="179"/>
  <c r="I19" i="179" s="1"/>
  <c r="E32" i="179"/>
  <c r="D33" i="179"/>
  <c r="D85" i="179"/>
  <c r="F85" i="179" s="1"/>
  <c r="H37" i="179"/>
  <c r="F38" i="179"/>
  <c r="I38" i="179" s="1"/>
  <c r="H120" i="179" l="1"/>
  <c r="F46" i="68" s="1"/>
  <c r="E124" i="179"/>
  <c r="H124" i="179" s="1"/>
  <c r="D74" i="179"/>
  <c r="H108" i="179"/>
  <c r="F40" i="68" s="1"/>
  <c r="D124" i="179"/>
  <c r="F62" i="179"/>
  <c r="F36" i="179"/>
  <c r="I36" i="179" s="1"/>
  <c r="D97" i="179"/>
  <c r="E30" i="68"/>
  <c r="D123" i="179"/>
  <c r="F76" i="179"/>
  <c r="I76" i="179" s="1"/>
  <c r="F120" i="179"/>
  <c r="I120" i="179" s="1"/>
  <c r="F75" i="179"/>
  <c r="I75" i="179" s="1"/>
  <c r="D33" i="68"/>
  <c r="F141" i="68"/>
  <c r="C141" i="68" s="1"/>
  <c r="E142" i="68"/>
  <c r="F142" i="68"/>
  <c r="F18" i="179"/>
  <c r="I18" i="179" s="1"/>
  <c r="E31" i="179"/>
  <c r="H31" i="179" s="1"/>
  <c r="H18" i="179"/>
  <c r="F34" i="179"/>
  <c r="I34" i="179" s="1"/>
  <c r="F30" i="68"/>
  <c r="E123" i="179"/>
  <c r="H33" i="179"/>
  <c r="E31" i="68" s="1"/>
  <c r="F33" i="179"/>
  <c r="I33" i="179" s="1"/>
  <c r="E122" i="179"/>
  <c r="H32" i="179"/>
  <c r="D31" i="68" s="1"/>
  <c r="F32" i="179"/>
  <c r="I32" i="179" s="1"/>
  <c r="E107" i="179"/>
  <c r="F107" i="179" s="1"/>
  <c r="F108" i="179"/>
  <c r="F77" i="179"/>
  <c r="I77" i="179" s="1"/>
  <c r="E74" i="179"/>
  <c r="D122" i="179"/>
  <c r="F114" i="178"/>
  <c r="D114" i="178"/>
  <c r="C114" i="178"/>
  <c r="G108" i="178"/>
  <c r="F108" i="178"/>
  <c r="C108" i="178"/>
  <c r="I98" i="178"/>
  <c r="G93" i="178"/>
  <c r="D93" i="178"/>
  <c r="C93" i="178"/>
  <c r="I92" i="178"/>
  <c r="I91" i="178"/>
  <c r="G90" i="178"/>
  <c r="F90" i="178"/>
  <c r="F93" i="178" s="1"/>
  <c r="G89" i="178"/>
  <c r="D89" i="178"/>
  <c r="C89" i="178"/>
  <c r="F88" i="178"/>
  <c r="F87" i="178"/>
  <c r="I46" i="178"/>
  <c r="I45" i="178"/>
  <c r="I44" i="178"/>
  <c r="I40" i="178"/>
  <c r="I39" i="178"/>
  <c r="I38" i="178"/>
  <c r="I37" i="178"/>
  <c r="I36" i="178"/>
  <c r="I35" i="178"/>
  <c r="I22" i="178"/>
  <c r="I21" i="178"/>
  <c r="I20" i="178"/>
  <c r="I13" i="178"/>
  <c r="F74" i="179" l="1"/>
  <c r="F86" i="178"/>
  <c r="F89" i="178" s="1"/>
  <c r="I89" i="178" s="1"/>
  <c r="H107" i="179"/>
  <c r="I107" i="179" s="1"/>
  <c r="I108" i="179"/>
  <c r="F31" i="179"/>
  <c r="I31" i="179" s="1"/>
  <c r="D121" i="179"/>
  <c r="F103" i="68"/>
  <c r="I114" i="178"/>
  <c r="C142" i="68"/>
  <c r="F265" i="68"/>
  <c r="F122" i="179"/>
  <c r="I122" i="179" s="1"/>
  <c r="H122" i="179"/>
  <c r="H74" i="179"/>
  <c r="I74" i="179" s="1"/>
  <c r="F123" i="179"/>
  <c r="H123" i="179"/>
  <c r="I123" i="179" s="1"/>
  <c r="I93" i="178"/>
  <c r="I108" i="178"/>
  <c r="I90" i="178"/>
  <c r="H18" i="162"/>
  <c r="H121" i="179" l="1"/>
  <c r="H46" i="162"/>
  <c r="D46" i="162"/>
  <c r="E46" i="162"/>
  <c r="H47" i="162"/>
  <c r="H127" i="162" s="1"/>
  <c r="E47" i="162"/>
  <c r="E127" i="162" s="1"/>
  <c r="D47" i="162"/>
  <c r="E61" i="162"/>
  <c r="D61" i="162"/>
  <c r="H61" i="162"/>
  <c r="F61" i="162" l="1"/>
  <c r="I61" i="162"/>
  <c r="H51" i="162" l="1"/>
  <c r="E51" i="162"/>
  <c r="H48" i="162"/>
  <c r="E48" i="162"/>
  <c r="E11" i="162"/>
  <c r="H11" i="162"/>
  <c r="I20" i="161"/>
  <c r="F20" i="161"/>
  <c r="D196" i="81" l="1"/>
  <c r="F104" i="81"/>
  <c r="F97" i="81"/>
  <c r="F35" i="81"/>
  <c r="E43" i="91" l="1"/>
  <c r="H43" i="91" s="1"/>
  <c r="H28" i="91"/>
  <c r="G78" i="92"/>
  <c r="F78" i="92"/>
  <c r="F50" i="176" l="1"/>
  <c r="I163" i="176" l="1"/>
  <c r="F163" i="176"/>
  <c r="I162" i="176"/>
  <c r="F162" i="176"/>
  <c r="H161" i="176"/>
  <c r="H167" i="176" s="1"/>
  <c r="E161" i="176"/>
  <c r="E167" i="176" s="1"/>
  <c r="D161" i="176"/>
  <c r="D167" i="176" s="1"/>
  <c r="E153" i="176"/>
  <c r="E155" i="176" s="1"/>
  <c r="F79" i="68" s="1"/>
  <c r="D153" i="176"/>
  <c r="D155" i="176" s="1"/>
  <c r="F78" i="68" s="1"/>
  <c r="C78" i="68" s="1"/>
  <c r="H150" i="176"/>
  <c r="I150" i="176" s="1"/>
  <c r="F150" i="176"/>
  <c r="H147" i="176"/>
  <c r="H146" i="176"/>
  <c r="E145" i="176"/>
  <c r="H145" i="176" s="1"/>
  <c r="D145" i="176"/>
  <c r="H144" i="176"/>
  <c r="I144" i="176" s="1"/>
  <c r="F144" i="176"/>
  <c r="H143" i="176"/>
  <c r="I143" i="176" s="1"/>
  <c r="F143" i="176"/>
  <c r="E142" i="176"/>
  <c r="E148" i="176" s="1"/>
  <c r="D142" i="176"/>
  <c r="H140" i="176"/>
  <c r="E140" i="176"/>
  <c r="D140" i="176"/>
  <c r="H136" i="176"/>
  <c r="I136" i="176" s="1"/>
  <c r="F136" i="176"/>
  <c r="H135" i="176"/>
  <c r="E134" i="176"/>
  <c r="D134" i="176"/>
  <c r="E133" i="176"/>
  <c r="D133" i="176"/>
  <c r="E132" i="176"/>
  <c r="D132" i="176"/>
  <c r="H129" i="176"/>
  <c r="I129" i="176" s="1"/>
  <c r="F129" i="176"/>
  <c r="H128" i="176"/>
  <c r="F128" i="176"/>
  <c r="E127" i="176"/>
  <c r="D127" i="176"/>
  <c r="E126" i="176"/>
  <c r="D126" i="176"/>
  <c r="E125" i="176"/>
  <c r="D125" i="176"/>
  <c r="I123" i="176"/>
  <c r="F123" i="176"/>
  <c r="H122" i="176"/>
  <c r="H121" i="176"/>
  <c r="I121" i="176" s="1"/>
  <c r="F121" i="176"/>
  <c r="E120" i="176"/>
  <c r="D120" i="176"/>
  <c r="H119" i="176"/>
  <c r="I119" i="176" s="1"/>
  <c r="F119" i="176"/>
  <c r="H118" i="176"/>
  <c r="F118" i="176"/>
  <c r="E117" i="176"/>
  <c r="D117" i="176"/>
  <c r="E116" i="176"/>
  <c r="H116" i="176" s="1"/>
  <c r="D116" i="176"/>
  <c r="E115" i="176"/>
  <c r="D115" i="176"/>
  <c r="H109" i="176"/>
  <c r="H108" i="176" s="1"/>
  <c r="F109" i="176"/>
  <c r="E108" i="176"/>
  <c r="D108" i="176"/>
  <c r="D107" i="176" s="1"/>
  <c r="D139" i="176" s="1"/>
  <c r="E72" i="68" s="1"/>
  <c r="E103" i="176"/>
  <c r="H103" i="176" s="1"/>
  <c r="D103" i="176"/>
  <c r="D101" i="176" s="1"/>
  <c r="H102" i="176"/>
  <c r="H100" i="176"/>
  <c r="E99" i="176"/>
  <c r="D99" i="176"/>
  <c r="E98" i="176"/>
  <c r="H98" i="176" s="1"/>
  <c r="D98" i="176"/>
  <c r="E97" i="176"/>
  <c r="H97" i="176" s="1"/>
  <c r="D97" i="176"/>
  <c r="H94" i="176"/>
  <c r="I94" i="176" s="1"/>
  <c r="F94" i="176"/>
  <c r="H93" i="176"/>
  <c r="H90" i="176" s="1"/>
  <c r="F93" i="176"/>
  <c r="E92" i="176"/>
  <c r="D92" i="176"/>
  <c r="E91" i="176"/>
  <c r="D91" i="176"/>
  <c r="E90" i="176"/>
  <c r="D90" i="176"/>
  <c r="I88" i="176"/>
  <c r="F88" i="176"/>
  <c r="H87" i="176"/>
  <c r="H86" i="176"/>
  <c r="I86" i="176" s="1"/>
  <c r="F86" i="176"/>
  <c r="E85" i="176"/>
  <c r="D85" i="176"/>
  <c r="H84" i="176"/>
  <c r="I84" i="176" s="1"/>
  <c r="F84" i="176"/>
  <c r="H83" i="176"/>
  <c r="I83" i="176" s="1"/>
  <c r="F83" i="176"/>
  <c r="E82" i="176"/>
  <c r="D82" i="176"/>
  <c r="E81" i="176"/>
  <c r="D81" i="176"/>
  <c r="E80" i="176"/>
  <c r="H80" i="176" s="1"/>
  <c r="D80" i="176"/>
  <c r="H68" i="176"/>
  <c r="I68" i="176" s="1"/>
  <c r="F68" i="176"/>
  <c r="H67" i="176"/>
  <c r="I67" i="176" s="1"/>
  <c r="F67" i="176"/>
  <c r="H66" i="176"/>
  <c r="E65" i="176"/>
  <c r="E64" i="176" s="1"/>
  <c r="D65" i="176"/>
  <c r="D64" i="176" s="1"/>
  <c r="H62" i="176"/>
  <c r="E62" i="176"/>
  <c r="D62" i="176"/>
  <c r="H61" i="176"/>
  <c r="I61" i="176" s="1"/>
  <c r="F61" i="176"/>
  <c r="H60" i="176"/>
  <c r="I60" i="176" s="1"/>
  <c r="F60" i="176"/>
  <c r="E59" i="176"/>
  <c r="H59" i="176" s="1"/>
  <c r="D59" i="176"/>
  <c r="H58" i="176"/>
  <c r="H57" i="176"/>
  <c r="I57" i="176" s="1"/>
  <c r="F57" i="176"/>
  <c r="H54" i="176"/>
  <c r="I54" i="176" s="1"/>
  <c r="F54" i="176"/>
  <c r="D41" i="176"/>
  <c r="H50" i="176"/>
  <c r="E37" i="176"/>
  <c r="E70" i="176" s="1"/>
  <c r="H70" i="176" s="1"/>
  <c r="E67" i="68" s="1"/>
  <c r="E41" i="176"/>
  <c r="H41" i="176" s="1"/>
  <c r="H40" i="176"/>
  <c r="D71" i="176"/>
  <c r="F66" i="68" s="1"/>
  <c r="E34" i="176"/>
  <c r="H34" i="176" s="1"/>
  <c r="D34" i="176"/>
  <c r="E26" i="176"/>
  <c r="D26" i="176"/>
  <c r="H25" i="176"/>
  <c r="E24" i="176"/>
  <c r="E23" i="176" s="1"/>
  <c r="E21" i="176" s="1"/>
  <c r="H21" i="176" s="1"/>
  <c r="D24" i="176"/>
  <c r="D23" i="176" s="1"/>
  <c r="H20" i="176"/>
  <c r="I20" i="176" s="1"/>
  <c r="F20" i="176"/>
  <c r="E17" i="176"/>
  <c r="D17" i="176"/>
  <c r="H16" i="176"/>
  <c r="H15" i="176"/>
  <c r="H14" i="176"/>
  <c r="E13" i="176"/>
  <c r="D13" i="176"/>
  <c r="H12" i="176"/>
  <c r="I12" i="176" s="1"/>
  <c r="F12" i="176"/>
  <c r="H10" i="176"/>
  <c r="I10" i="176" s="1"/>
  <c r="F10" i="176"/>
  <c r="E9" i="176"/>
  <c r="D9" i="176"/>
  <c r="E8" i="176"/>
  <c r="D8" i="176"/>
  <c r="F80" i="68" l="1"/>
  <c r="C80" i="68" s="1"/>
  <c r="C79" i="68"/>
  <c r="F37" i="176"/>
  <c r="I34" i="176"/>
  <c r="I108" i="176"/>
  <c r="F59" i="176"/>
  <c r="I90" i="176"/>
  <c r="H134" i="176"/>
  <c r="I134" i="176" s="1"/>
  <c r="H85" i="176"/>
  <c r="I85" i="176" s="1"/>
  <c r="D112" i="176"/>
  <c r="H149" i="176"/>
  <c r="I149" i="176" s="1"/>
  <c r="H8" i="176"/>
  <c r="I8" i="176" s="1"/>
  <c r="E31" i="176"/>
  <c r="F9" i="176"/>
  <c r="H13" i="176"/>
  <c r="H65" i="176"/>
  <c r="H64" i="176" s="1"/>
  <c r="I64" i="176" s="1"/>
  <c r="D78" i="176"/>
  <c r="D77" i="176"/>
  <c r="D105" i="176" s="1"/>
  <c r="D104" i="176" s="1"/>
  <c r="E124" i="176"/>
  <c r="F127" i="176"/>
  <c r="H42" i="176"/>
  <c r="I42" i="176" s="1"/>
  <c r="H91" i="176"/>
  <c r="I91" i="176" s="1"/>
  <c r="H92" i="176"/>
  <c r="I92" i="176" s="1"/>
  <c r="E101" i="176"/>
  <c r="H101" i="176" s="1"/>
  <c r="I116" i="176"/>
  <c r="H117" i="176"/>
  <c r="I117" i="176" s="1"/>
  <c r="I80" i="176"/>
  <c r="I98" i="176"/>
  <c r="F64" i="176"/>
  <c r="F80" i="176"/>
  <c r="I109" i="176"/>
  <c r="F133" i="176"/>
  <c r="E35" i="176"/>
  <c r="H35" i="176" s="1"/>
  <c r="H33" i="176" s="1"/>
  <c r="E77" i="176"/>
  <c r="H77" i="176" s="1"/>
  <c r="F92" i="176"/>
  <c r="I93" i="176"/>
  <c r="F126" i="176"/>
  <c r="D131" i="176"/>
  <c r="H133" i="176"/>
  <c r="I133" i="176" s="1"/>
  <c r="I167" i="176"/>
  <c r="F85" i="176"/>
  <c r="F99" i="176"/>
  <c r="F120" i="176"/>
  <c r="E131" i="176"/>
  <c r="F134" i="176"/>
  <c r="F149" i="176"/>
  <c r="H9" i="176"/>
  <c r="I9" i="176" s="1"/>
  <c r="I40" i="176"/>
  <c r="H132" i="176"/>
  <c r="F17" i="176"/>
  <c r="H24" i="176"/>
  <c r="D35" i="176"/>
  <c r="D33" i="176" s="1"/>
  <c r="D79" i="176"/>
  <c r="D96" i="176"/>
  <c r="F98" i="176"/>
  <c r="E113" i="176"/>
  <c r="F117" i="176"/>
  <c r="I118" i="176"/>
  <c r="F8" i="176"/>
  <c r="H96" i="176"/>
  <c r="H126" i="176"/>
  <c r="I126" i="176" s="1"/>
  <c r="D31" i="176"/>
  <c r="H39" i="176"/>
  <c r="F82" i="176"/>
  <c r="F153" i="176"/>
  <c r="F167" i="176"/>
  <c r="I59" i="176"/>
  <c r="D124" i="176"/>
  <c r="F125" i="176"/>
  <c r="D70" i="176"/>
  <c r="H81" i="176"/>
  <c r="E79" i="176"/>
  <c r="F81" i="176"/>
  <c r="E78" i="176"/>
  <c r="E89" i="176"/>
  <c r="F90" i="176"/>
  <c r="H99" i="176"/>
  <c r="I99" i="176" s="1"/>
  <c r="H17" i="176"/>
  <c r="I17" i="176" s="1"/>
  <c r="H23" i="176"/>
  <c r="F41" i="176"/>
  <c r="E107" i="176"/>
  <c r="F108" i="176"/>
  <c r="E114" i="176"/>
  <c r="H115" i="176"/>
  <c r="F115" i="176"/>
  <c r="E112" i="176"/>
  <c r="H125" i="176"/>
  <c r="I128" i="176"/>
  <c r="H127" i="176"/>
  <c r="I127" i="176" s="1"/>
  <c r="D138" i="176"/>
  <c r="F155" i="176"/>
  <c r="E22" i="176"/>
  <c r="H22" i="176" s="1"/>
  <c r="F34" i="176"/>
  <c r="H37" i="176"/>
  <c r="F42" i="176"/>
  <c r="F65" i="176"/>
  <c r="F91" i="176"/>
  <c r="D89" i="176"/>
  <c r="F116" i="176"/>
  <c r="D114" i="176"/>
  <c r="D113" i="176"/>
  <c r="F142" i="176"/>
  <c r="D148" i="176"/>
  <c r="D39" i="176"/>
  <c r="I41" i="176"/>
  <c r="D36" i="176"/>
  <c r="F40" i="176"/>
  <c r="E96" i="176"/>
  <c r="H107" i="176"/>
  <c r="I107" i="176" s="1"/>
  <c r="H153" i="176"/>
  <c r="F161" i="176"/>
  <c r="E151" i="176"/>
  <c r="F151" i="176" s="1"/>
  <c r="H82" i="176"/>
  <c r="I82" i="176" s="1"/>
  <c r="H120" i="176"/>
  <c r="I120" i="176" s="1"/>
  <c r="H142" i="176"/>
  <c r="I161" i="176"/>
  <c r="E29" i="176" l="1"/>
  <c r="H29" i="176" s="1"/>
  <c r="F64" i="68"/>
  <c r="H38" i="176"/>
  <c r="I38" i="176" s="1"/>
  <c r="E36" i="176"/>
  <c r="F36" i="176" s="1"/>
  <c r="F75" i="68"/>
  <c r="D170" i="176"/>
  <c r="I65" i="176"/>
  <c r="E33" i="176"/>
  <c r="F33" i="176" s="1"/>
  <c r="D29" i="176"/>
  <c r="F29" i="176" s="1"/>
  <c r="F63" i="68"/>
  <c r="D69" i="176"/>
  <c r="E66" i="68"/>
  <c r="D111" i="176"/>
  <c r="H89" i="176"/>
  <c r="H151" i="176"/>
  <c r="I151" i="176" s="1"/>
  <c r="D76" i="176"/>
  <c r="I70" i="176"/>
  <c r="I89" i="176"/>
  <c r="H113" i="176"/>
  <c r="I113" i="176" s="1"/>
  <c r="F124" i="176"/>
  <c r="F77" i="176"/>
  <c r="E105" i="176"/>
  <c r="F79" i="176"/>
  <c r="F131" i="176"/>
  <c r="F38" i="176"/>
  <c r="F89" i="176"/>
  <c r="E71" i="176"/>
  <c r="I39" i="176"/>
  <c r="F96" i="176"/>
  <c r="D169" i="176"/>
  <c r="F70" i="176"/>
  <c r="F31" i="176"/>
  <c r="I96" i="176"/>
  <c r="H131" i="176"/>
  <c r="I131" i="176" s="1"/>
  <c r="F35" i="176"/>
  <c r="I33" i="176"/>
  <c r="I35" i="176"/>
  <c r="F113" i="176"/>
  <c r="F39" i="176"/>
  <c r="I37" i="176"/>
  <c r="I77" i="176"/>
  <c r="H105" i="176"/>
  <c r="H148" i="176"/>
  <c r="I142" i="176"/>
  <c r="I115" i="176"/>
  <c r="H114" i="176"/>
  <c r="I114" i="176" s="1"/>
  <c r="E139" i="176"/>
  <c r="E169" i="176" s="1"/>
  <c r="F107" i="176"/>
  <c r="I153" i="176"/>
  <c r="H155" i="176"/>
  <c r="I155" i="176" s="1"/>
  <c r="H124" i="176"/>
  <c r="I124" i="176" s="1"/>
  <c r="I125" i="176"/>
  <c r="F114" i="176"/>
  <c r="I81" i="176"/>
  <c r="H78" i="176"/>
  <c r="H79" i="176"/>
  <c r="I79" i="176" s="1"/>
  <c r="F148" i="176"/>
  <c r="H112" i="176"/>
  <c r="F112" i="176"/>
  <c r="E111" i="176"/>
  <c r="F78" i="176"/>
  <c r="E76" i="176"/>
  <c r="H31" i="176"/>
  <c r="I46" i="167"/>
  <c r="I45" i="167"/>
  <c r="I44" i="167"/>
  <c r="F44" i="167"/>
  <c r="F45" i="167"/>
  <c r="F46" i="167"/>
  <c r="F60" i="68" l="1"/>
  <c r="I29" i="176"/>
  <c r="H36" i="176"/>
  <c r="I36" i="176" s="1"/>
  <c r="E170" i="176"/>
  <c r="H170" i="176" s="1"/>
  <c r="I170" i="176" s="1"/>
  <c r="I148" i="176"/>
  <c r="F76" i="68"/>
  <c r="I31" i="176"/>
  <c r="D168" i="176"/>
  <c r="F76" i="176"/>
  <c r="F111" i="176"/>
  <c r="E69" i="176"/>
  <c r="H69" i="176" s="1"/>
  <c r="I69" i="176" s="1"/>
  <c r="H71" i="176"/>
  <c r="F71" i="176"/>
  <c r="H111" i="176"/>
  <c r="I111" i="176" s="1"/>
  <c r="I112" i="176"/>
  <c r="H139" i="176"/>
  <c r="E73" i="68" s="1"/>
  <c r="F139" i="176"/>
  <c r="E138" i="176"/>
  <c r="F138" i="176" s="1"/>
  <c r="I78" i="176"/>
  <c r="H76" i="176"/>
  <c r="I76" i="176" s="1"/>
  <c r="E104" i="176"/>
  <c r="F104" i="176" s="1"/>
  <c r="H61" i="166"/>
  <c r="E61" i="166"/>
  <c r="D61" i="166"/>
  <c r="I62" i="166"/>
  <c r="F62" i="166"/>
  <c r="H18" i="166"/>
  <c r="E18" i="166"/>
  <c r="D18" i="166"/>
  <c r="I19" i="166"/>
  <c r="F19" i="166"/>
  <c r="F170" i="176" l="1"/>
  <c r="I71" i="176"/>
  <c r="F67" i="68"/>
  <c r="F61" i="68" s="1"/>
  <c r="F69" i="176"/>
  <c r="H138" i="176"/>
  <c r="I138" i="176" s="1"/>
  <c r="I139" i="176"/>
  <c r="H104" i="176"/>
  <c r="I104" i="176" s="1"/>
  <c r="E168" i="176"/>
  <c r="F168" i="176" s="1"/>
  <c r="H169" i="176"/>
  <c r="F169" i="176"/>
  <c r="I61" i="166"/>
  <c r="F61" i="166"/>
  <c r="I18" i="166"/>
  <c r="F18" i="166"/>
  <c r="I169" i="176" l="1"/>
  <c r="H168" i="176"/>
  <c r="I168" i="176" s="1"/>
  <c r="I93" i="92"/>
  <c r="I92" i="92"/>
  <c r="I91" i="92"/>
  <c r="F90" i="92"/>
  <c r="I85" i="92"/>
  <c r="I84" i="92"/>
  <c r="I83" i="92"/>
  <c r="F82" i="92"/>
  <c r="I81" i="92"/>
  <c r="G80" i="92"/>
  <c r="F80" i="92"/>
  <c r="I51" i="92"/>
  <c r="G50" i="92"/>
  <c r="F50" i="92"/>
  <c r="I80" i="92" l="1"/>
  <c r="I82" i="92"/>
  <c r="I50" i="92"/>
  <c r="E34" i="91"/>
  <c r="D34" i="91"/>
  <c r="H44" i="91"/>
  <c r="F44" i="91"/>
  <c r="I44" i="91" s="1"/>
  <c r="D43" i="91"/>
  <c r="E42" i="91"/>
  <c r="H42" i="91" s="1"/>
  <c r="D42" i="91"/>
  <c r="D41" i="91" s="1"/>
  <c r="D61" i="91" s="1"/>
  <c r="H40" i="91"/>
  <c r="F40" i="91"/>
  <c r="I40" i="91" s="1"/>
  <c r="H39" i="91"/>
  <c r="F39" i="91"/>
  <c r="I39" i="91" s="1"/>
  <c r="D66" i="91" l="1"/>
  <c r="G282" i="68"/>
  <c r="I43" i="91"/>
  <c r="E41" i="91"/>
  <c r="F43" i="91"/>
  <c r="H41" i="91"/>
  <c r="I41" i="91" s="1"/>
  <c r="I42" i="91"/>
  <c r="F42" i="91"/>
  <c r="F41" i="91" l="1"/>
  <c r="E61" i="91"/>
  <c r="H61" i="91" l="1"/>
  <c r="G283" i="68" s="1"/>
  <c r="G284" i="68" s="1"/>
  <c r="E66" i="91"/>
  <c r="H10" i="162"/>
  <c r="E10" i="162"/>
  <c r="I12" i="162"/>
  <c r="F12" i="162"/>
  <c r="H16" i="161"/>
  <c r="E16" i="161"/>
  <c r="D16" i="161"/>
  <c r="D13" i="161" s="1"/>
  <c r="F16" i="161" l="1"/>
  <c r="I16" i="161"/>
  <c r="H66" i="91"/>
  <c r="I66" i="91" s="1"/>
  <c r="F66" i="91"/>
  <c r="D91" i="166" l="1"/>
  <c r="I24" i="166"/>
  <c r="F24" i="166"/>
  <c r="D33" i="83" l="1"/>
  <c r="H65" i="167" l="1"/>
  <c r="E65" i="167"/>
  <c r="D65" i="167"/>
  <c r="D195" i="81" l="1"/>
  <c r="D268" i="68" l="1"/>
  <c r="C71" i="68" l="1"/>
  <c r="E70" i="68"/>
  <c r="E71" i="68"/>
  <c r="E69" i="68"/>
  <c r="F70" i="68"/>
  <c r="F71" i="68"/>
  <c r="F69" i="68"/>
  <c r="E64" i="68"/>
  <c r="E65" i="68"/>
  <c r="E63" i="68"/>
  <c r="E115" i="68"/>
  <c r="E103" i="68" s="1"/>
  <c r="E214" i="68"/>
  <c r="D221" i="68"/>
  <c r="D220" i="68"/>
  <c r="D265" i="68"/>
  <c r="E274" i="68"/>
  <c r="E275" i="68"/>
  <c r="E273" i="68"/>
  <c r="P267" i="68"/>
  <c r="D267" i="68"/>
  <c r="D264" i="68" s="1"/>
  <c r="P268" i="68"/>
  <c r="P269" i="68"/>
  <c r="F262" i="68"/>
  <c r="F263" i="68"/>
  <c r="E252" i="68"/>
  <c r="D250" i="68"/>
  <c r="D251" i="68"/>
  <c r="D249" i="68"/>
  <c r="P250" i="68"/>
  <c r="P251" i="68"/>
  <c r="P249" i="68"/>
  <c r="G250" i="68"/>
  <c r="G251" i="68"/>
  <c r="G249" i="68"/>
  <c r="F250" i="68"/>
  <c r="F251" i="68"/>
  <c r="F249" i="68"/>
  <c r="D247" i="68"/>
  <c r="D248" i="68"/>
  <c r="D246" i="68"/>
  <c r="E247" i="68"/>
  <c r="E248" i="68"/>
  <c r="E246" i="68"/>
  <c r="P247" i="68"/>
  <c r="P248" i="68"/>
  <c r="P246" i="68"/>
  <c r="G247" i="68"/>
  <c r="G248" i="68"/>
  <c r="G246" i="68"/>
  <c r="F241" i="68"/>
  <c r="P208" i="68"/>
  <c r="P207" i="68"/>
  <c r="G208" i="68"/>
  <c r="G207" i="68"/>
  <c r="D209" i="68"/>
  <c r="D208" i="68"/>
  <c r="E208" i="68"/>
  <c r="D219" i="68"/>
  <c r="G264" i="68" l="1"/>
  <c r="P264" i="68"/>
  <c r="C252" i="68"/>
  <c r="E113" i="68"/>
  <c r="E102" i="68" l="1"/>
  <c r="E104" i="68" s="1"/>
  <c r="E264" i="68"/>
  <c r="E265" i="68"/>
  <c r="C270" i="68"/>
  <c r="E253" i="68"/>
  <c r="C253" i="68" s="1"/>
  <c r="F178" i="68"/>
  <c r="F179" i="68"/>
  <c r="F177" i="68"/>
  <c r="E175" i="68"/>
  <c r="E174" i="68" s="1"/>
  <c r="G175" i="68"/>
  <c r="G176" i="68"/>
  <c r="G174" i="68"/>
  <c r="E169" i="68"/>
  <c r="E170" i="68"/>
  <c r="E168" i="68"/>
  <c r="F144" i="68"/>
  <c r="E139" i="68"/>
  <c r="E138" i="68"/>
  <c r="D91" i="68"/>
  <c r="D90" i="68"/>
  <c r="P91" i="68"/>
  <c r="P90" i="68"/>
  <c r="G91" i="68"/>
  <c r="G90" i="68"/>
  <c r="C95" i="68"/>
  <c r="F95" i="68"/>
  <c r="D46" i="68"/>
  <c r="D47" i="68"/>
  <c r="D45" i="68"/>
  <c r="P46" i="68"/>
  <c r="P47" i="68"/>
  <c r="P45" i="68"/>
  <c r="G46" i="68"/>
  <c r="G47" i="68"/>
  <c r="G45" i="68"/>
  <c r="E45" i="68"/>
  <c r="E47" i="68"/>
  <c r="E46" i="68"/>
  <c r="E41" i="68"/>
  <c r="E40" i="68"/>
  <c r="C40" i="68" s="1"/>
  <c r="E39" i="68"/>
  <c r="C45" i="68"/>
  <c r="C23" i="68"/>
  <c r="F23" i="68"/>
  <c r="F22" i="68"/>
  <c r="P235" i="68"/>
  <c r="P236" i="68"/>
  <c r="H234" i="68"/>
  <c r="I234" i="68"/>
  <c r="J234" i="68"/>
  <c r="K234" i="68"/>
  <c r="L234" i="68"/>
  <c r="M234" i="68"/>
  <c r="N234" i="68"/>
  <c r="O234" i="68"/>
  <c r="P234" i="68"/>
  <c r="G235" i="68"/>
  <c r="G236" i="68"/>
  <c r="G234" i="68"/>
  <c r="D235" i="68"/>
  <c r="D236" i="68"/>
  <c r="E234" i="68"/>
  <c r="D234" i="68"/>
  <c r="E236" i="68"/>
  <c r="E235" i="68"/>
  <c r="C208" i="68" l="1"/>
  <c r="C209" i="68" s="1"/>
  <c r="C36" i="68"/>
  <c r="I66" i="167"/>
  <c r="F66" i="167"/>
  <c r="H69" i="167"/>
  <c r="E250" i="68" s="1"/>
  <c r="D69" i="167"/>
  <c r="E249" i="68" s="1"/>
  <c r="C249" i="68" s="1"/>
  <c r="H61" i="167"/>
  <c r="H70" i="167" s="1"/>
  <c r="E61" i="167"/>
  <c r="E70" i="167" s="1"/>
  <c r="D61" i="167"/>
  <c r="D70" i="167" s="1"/>
  <c r="I57" i="167"/>
  <c r="F57" i="167"/>
  <c r="H56" i="167"/>
  <c r="E56" i="167"/>
  <c r="E59" i="167" s="1"/>
  <c r="D56" i="167"/>
  <c r="D59" i="167" s="1"/>
  <c r="F246" i="68" s="1"/>
  <c r="C246" i="68" s="1"/>
  <c r="H47" i="167"/>
  <c r="E47" i="167"/>
  <c r="D47" i="167"/>
  <c r="H43" i="167"/>
  <c r="E43" i="167"/>
  <c r="D43" i="167"/>
  <c r="E42" i="167"/>
  <c r="H42" i="167" s="1"/>
  <c r="D42" i="167"/>
  <c r="E41" i="167"/>
  <c r="E53" i="167" s="1"/>
  <c r="D41" i="167"/>
  <c r="D53" i="167" s="1"/>
  <c r="E243" i="68" s="1"/>
  <c r="H40" i="167"/>
  <c r="E40" i="167"/>
  <c r="D40" i="167"/>
  <c r="D52" i="167" s="1"/>
  <c r="D243" i="68" s="1"/>
  <c r="H37" i="167"/>
  <c r="E37" i="167"/>
  <c r="D37" i="167"/>
  <c r="I35" i="167"/>
  <c r="F35" i="167"/>
  <c r="H33" i="167"/>
  <c r="I33" i="167" s="1"/>
  <c r="F33" i="167"/>
  <c r="E32" i="167"/>
  <c r="D32" i="167"/>
  <c r="H31" i="167"/>
  <c r="H30" i="167" s="1"/>
  <c r="E30" i="167"/>
  <c r="D30" i="167"/>
  <c r="I28" i="167"/>
  <c r="F28" i="167"/>
  <c r="I27" i="167"/>
  <c r="F27" i="167"/>
  <c r="F26" i="167"/>
  <c r="I25" i="167"/>
  <c r="F25" i="167"/>
  <c r="E24" i="167"/>
  <c r="D24" i="167"/>
  <c r="H17" i="167"/>
  <c r="E17" i="167"/>
  <c r="D17" i="167"/>
  <c r="H16" i="167"/>
  <c r="H22" i="167" s="1"/>
  <c r="E16" i="167"/>
  <c r="D16" i="167"/>
  <c r="D22" i="167" s="1"/>
  <c r="F240" i="68" s="1"/>
  <c r="H15" i="167"/>
  <c r="E15" i="167"/>
  <c r="D15" i="167"/>
  <c r="D21" i="167" s="1"/>
  <c r="E240" i="68" s="1"/>
  <c r="I102" i="166"/>
  <c r="F102" i="166"/>
  <c r="H101" i="166"/>
  <c r="E101" i="166"/>
  <c r="D101" i="166"/>
  <c r="I99" i="166"/>
  <c r="F99" i="166"/>
  <c r="H98" i="166"/>
  <c r="H96" i="166" s="1"/>
  <c r="E98" i="166"/>
  <c r="D98" i="166"/>
  <c r="D96" i="166" s="1"/>
  <c r="I92" i="166"/>
  <c r="F92" i="166"/>
  <c r="D86" i="166"/>
  <c r="D93" i="166" s="1"/>
  <c r="F174" i="68" s="1"/>
  <c r="I90" i="166"/>
  <c r="F90" i="166"/>
  <c r="E86" i="166"/>
  <c r="E93" i="166" s="1"/>
  <c r="I77" i="166"/>
  <c r="F77" i="166"/>
  <c r="I76" i="166"/>
  <c r="F76" i="166"/>
  <c r="H75" i="166"/>
  <c r="E75" i="166"/>
  <c r="E84" i="166" s="1"/>
  <c r="D75" i="166"/>
  <c r="D84" i="166" s="1"/>
  <c r="D108" i="166" s="1"/>
  <c r="H74" i="166"/>
  <c r="E74" i="166"/>
  <c r="D74" i="166"/>
  <c r="H73" i="166"/>
  <c r="H82" i="166" s="1"/>
  <c r="E172" i="68" s="1"/>
  <c r="E73" i="166"/>
  <c r="E82" i="166" s="1"/>
  <c r="D73" i="166"/>
  <c r="D82" i="166" s="1"/>
  <c r="E171" i="68" s="1"/>
  <c r="H68" i="166"/>
  <c r="E68" i="166"/>
  <c r="D68" i="166"/>
  <c r="H60" i="166"/>
  <c r="D60" i="166"/>
  <c r="H57" i="166"/>
  <c r="E57" i="166"/>
  <c r="D57" i="166"/>
  <c r="I53" i="166"/>
  <c r="F53" i="166"/>
  <c r="E46" i="166"/>
  <c r="D46" i="166"/>
  <c r="H43" i="166"/>
  <c r="E43" i="166"/>
  <c r="D43" i="166"/>
  <c r="H37" i="166"/>
  <c r="E37" i="166"/>
  <c r="D37" i="166"/>
  <c r="H33" i="166"/>
  <c r="E33" i="166"/>
  <c r="D33" i="166"/>
  <c r="D54" i="166" s="1"/>
  <c r="F165" i="68" s="1"/>
  <c r="C165" i="68" s="1"/>
  <c r="H32" i="166"/>
  <c r="H17" i="166"/>
  <c r="E17" i="166"/>
  <c r="D17" i="166"/>
  <c r="I16" i="166"/>
  <c r="F16" i="166"/>
  <c r="I15" i="166"/>
  <c r="F15" i="166"/>
  <c r="I14" i="166"/>
  <c r="F14" i="166"/>
  <c r="H13" i="166"/>
  <c r="E13" i="166"/>
  <c r="D13" i="166"/>
  <c r="H12" i="166"/>
  <c r="E12" i="166"/>
  <c r="D12" i="166"/>
  <c r="H11" i="166"/>
  <c r="H27" i="166" s="1"/>
  <c r="E163" i="68" s="1"/>
  <c r="E11" i="166"/>
  <c r="D11" i="166"/>
  <c r="D27" i="166" s="1"/>
  <c r="E162" i="68" s="1"/>
  <c r="H10" i="166"/>
  <c r="H26" i="166" s="1"/>
  <c r="E10" i="166"/>
  <c r="E26" i="166" s="1"/>
  <c r="D10" i="166"/>
  <c r="D26" i="166" s="1"/>
  <c r="E118" i="68"/>
  <c r="I18" i="164"/>
  <c r="H18" i="164"/>
  <c r="H19" i="164" s="1"/>
  <c r="F18" i="164"/>
  <c r="E18" i="164"/>
  <c r="E19" i="164" s="1"/>
  <c r="D18" i="164"/>
  <c r="I16" i="164"/>
  <c r="H16" i="164"/>
  <c r="F16" i="164"/>
  <c r="E16" i="164"/>
  <c r="D15" i="164"/>
  <c r="D16" i="164" s="1"/>
  <c r="H14" i="164"/>
  <c r="I14" i="164" s="1"/>
  <c r="I19" i="164" s="1"/>
  <c r="E14" i="164"/>
  <c r="F14" i="164" s="1"/>
  <c r="F19" i="164" s="1"/>
  <c r="E164" i="68" l="1"/>
  <c r="F74" i="166"/>
  <c r="F57" i="166"/>
  <c r="I74" i="166"/>
  <c r="I96" i="166"/>
  <c r="E54" i="166"/>
  <c r="F166" i="68" s="1"/>
  <c r="F33" i="166"/>
  <c r="F54" i="166" s="1"/>
  <c r="H54" i="166"/>
  <c r="I33" i="166"/>
  <c r="I54" i="166" s="1"/>
  <c r="F81" i="68"/>
  <c r="I43" i="167"/>
  <c r="F43" i="167"/>
  <c r="H103" i="166"/>
  <c r="E178" i="68" s="1"/>
  <c r="F41" i="68"/>
  <c r="D32" i="68"/>
  <c r="D103" i="166"/>
  <c r="E177" i="68" s="1"/>
  <c r="E14" i="167"/>
  <c r="D83" i="166"/>
  <c r="F171" i="68" s="1"/>
  <c r="F91" i="166"/>
  <c r="H14" i="167"/>
  <c r="H24" i="167"/>
  <c r="I24" i="167" s="1"/>
  <c r="F12" i="166"/>
  <c r="D28" i="166"/>
  <c r="I91" i="166"/>
  <c r="F32" i="167"/>
  <c r="F75" i="166"/>
  <c r="E237" i="68"/>
  <c r="C240" i="68"/>
  <c r="E251" i="68"/>
  <c r="C250" i="68"/>
  <c r="C251" i="68" s="1"/>
  <c r="H72" i="166"/>
  <c r="I75" i="166"/>
  <c r="C148" i="68"/>
  <c r="D105" i="166"/>
  <c r="D162" i="68"/>
  <c r="F41" i="167"/>
  <c r="E28" i="166"/>
  <c r="F68" i="166"/>
  <c r="G171" i="68"/>
  <c r="G159" i="68" s="1"/>
  <c r="H41" i="167"/>
  <c r="H53" i="167" s="1"/>
  <c r="E244" i="68" s="1"/>
  <c r="E238" i="68" s="1"/>
  <c r="F17" i="166"/>
  <c r="H105" i="166"/>
  <c r="D163" i="68"/>
  <c r="D164" i="68" s="1"/>
  <c r="E24" i="68"/>
  <c r="F11" i="166"/>
  <c r="I17" i="166"/>
  <c r="F40" i="167"/>
  <c r="F65" i="167"/>
  <c r="D19" i="164"/>
  <c r="F21" i="68"/>
  <c r="F13" i="166"/>
  <c r="E34" i="166"/>
  <c r="F34" i="166" s="1"/>
  <c r="D54" i="167"/>
  <c r="D51" i="167" s="1"/>
  <c r="D39" i="167"/>
  <c r="F82" i="68"/>
  <c r="E25" i="68"/>
  <c r="I10" i="166"/>
  <c r="E27" i="166"/>
  <c r="D32" i="166"/>
  <c r="D53" i="166" s="1"/>
  <c r="D52" i="166" s="1"/>
  <c r="E60" i="166"/>
  <c r="F60" i="166" s="1"/>
  <c r="F98" i="166"/>
  <c r="I101" i="166"/>
  <c r="F15" i="167"/>
  <c r="F16" i="167"/>
  <c r="I26" i="167"/>
  <c r="E52" i="167"/>
  <c r="E72" i="167" s="1"/>
  <c r="F59" i="167"/>
  <c r="D66" i="166"/>
  <c r="I60" i="166"/>
  <c r="E83" i="166"/>
  <c r="E22" i="167"/>
  <c r="F22" i="167" s="1"/>
  <c r="E32" i="166"/>
  <c r="E53" i="166" s="1"/>
  <c r="H66" i="166"/>
  <c r="I68" i="166"/>
  <c r="I98" i="166"/>
  <c r="F101" i="166"/>
  <c r="D14" i="167"/>
  <c r="E21" i="167"/>
  <c r="F21" i="167" s="1"/>
  <c r="F24" i="167"/>
  <c r="I42" i="167"/>
  <c r="F56" i="167"/>
  <c r="I13" i="166"/>
  <c r="E72" i="166"/>
  <c r="F53" i="167"/>
  <c r="I56" i="167"/>
  <c r="H59" i="167"/>
  <c r="D68" i="167"/>
  <c r="H68" i="167"/>
  <c r="I69" i="167"/>
  <c r="D73" i="167"/>
  <c r="D20" i="167"/>
  <c r="I22" i="167"/>
  <c r="D72" i="167"/>
  <c r="H32" i="167"/>
  <c r="I32" i="167" s="1"/>
  <c r="E39" i="167"/>
  <c r="I40" i="167"/>
  <c r="F42" i="167"/>
  <c r="I65" i="167"/>
  <c r="I16" i="167"/>
  <c r="H21" i="167"/>
  <c r="E241" i="68" s="1"/>
  <c r="H52" i="167"/>
  <c r="D244" i="68" s="1"/>
  <c r="E54" i="167"/>
  <c r="E69" i="167"/>
  <c r="I15" i="167"/>
  <c r="H53" i="166"/>
  <c r="H31" i="166"/>
  <c r="I27" i="166"/>
  <c r="F93" i="166"/>
  <c r="F84" i="166"/>
  <c r="F26" i="166"/>
  <c r="E105" i="166"/>
  <c r="I12" i="166"/>
  <c r="H34" i="166"/>
  <c r="I34" i="166" s="1"/>
  <c r="H83" i="166"/>
  <c r="H84" i="166"/>
  <c r="F86" i="166"/>
  <c r="F10" i="166"/>
  <c r="I26" i="166"/>
  <c r="H86" i="166"/>
  <c r="I11" i="166"/>
  <c r="H9" i="166"/>
  <c r="D9" i="166"/>
  <c r="I57" i="166"/>
  <c r="E9" i="166"/>
  <c r="D72" i="166"/>
  <c r="E96" i="166"/>
  <c r="F167" i="68" l="1"/>
  <c r="C166" i="68"/>
  <c r="C167" i="68" s="1"/>
  <c r="E81" i="166"/>
  <c r="F83" i="166"/>
  <c r="F172" i="68"/>
  <c r="I83" i="166"/>
  <c r="H52" i="166"/>
  <c r="I52" i="166" s="1"/>
  <c r="E103" i="166"/>
  <c r="F103" i="166" s="1"/>
  <c r="F96" i="166"/>
  <c r="F169" i="68"/>
  <c r="I66" i="166"/>
  <c r="G172" i="68"/>
  <c r="H108" i="166"/>
  <c r="I108" i="166" s="1"/>
  <c r="F162" i="68"/>
  <c r="D107" i="166"/>
  <c r="E25" i="166"/>
  <c r="D25" i="166"/>
  <c r="H106" i="166"/>
  <c r="D106" i="166"/>
  <c r="F14" i="167"/>
  <c r="E179" i="68"/>
  <c r="I103" i="166"/>
  <c r="F28" i="166"/>
  <c r="D81" i="166"/>
  <c r="D31" i="166"/>
  <c r="I31" i="166" s="1"/>
  <c r="I72" i="166"/>
  <c r="I105" i="166"/>
  <c r="I41" i="167"/>
  <c r="F54" i="167"/>
  <c r="F110" i="68"/>
  <c r="F52" i="167"/>
  <c r="I53" i="167"/>
  <c r="E20" i="167"/>
  <c r="F20" i="167" s="1"/>
  <c r="F39" i="167"/>
  <c r="F27" i="166"/>
  <c r="I68" i="167"/>
  <c r="H28" i="166"/>
  <c r="E51" i="167"/>
  <c r="F51" i="167" s="1"/>
  <c r="D74" i="167"/>
  <c r="D71" i="167" s="1"/>
  <c r="F243" i="68"/>
  <c r="F237" i="68" s="1"/>
  <c r="I59" i="167"/>
  <c r="F247" i="68"/>
  <c r="H65" i="166"/>
  <c r="F47" i="68"/>
  <c r="C46" i="68"/>
  <c r="C47" i="68" s="1"/>
  <c r="F118" i="68"/>
  <c r="D65" i="166"/>
  <c r="F168" i="68"/>
  <c r="D24" i="68"/>
  <c r="I14" i="167"/>
  <c r="F140" i="68"/>
  <c r="F24" i="68"/>
  <c r="H39" i="167"/>
  <c r="I39" i="167" s="1"/>
  <c r="E66" i="166"/>
  <c r="E107" i="166" s="1"/>
  <c r="H81" i="166"/>
  <c r="E31" i="166"/>
  <c r="H54" i="167"/>
  <c r="E74" i="167"/>
  <c r="F69" i="167"/>
  <c r="E68" i="167"/>
  <c r="F68" i="167" s="1"/>
  <c r="I21" i="167"/>
  <c r="H73" i="167"/>
  <c r="I73" i="167" s="1"/>
  <c r="H20" i="167"/>
  <c r="I20" i="167" s="1"/>
  <c r="I52" i="167"/>
  <c r="H72" i="167"/>
  <c r="E73" i="167"/>
  <c r="F72" i="167"/>
  <c r="H93" i="166"/>
  <c r="I86" i="166"/>
  <c r="F105" i="166"/>
  <c r="F9" i="166"/>
  <c r="I9" i="166"/>
  <c r="F72" i="166"/>
  <c r="I84" i="166"/>
  <c r="E106" i="166" l="1"/>
  <c r="F106" i="166" s="1"/>
  <c r="F159" i="68"/>
  <c r="F81" i="166"/>
  <c r="G160" i="68"/>
  <c r="G161" i="68" s="1"/>
  <c r="G173" i="68"/>
  <c r="F31" i="166"/>
  <c r="I65" i="166"/>
  <c r="D104" i="166"/>
  <c r="H107" i="166"/>
  <c r="H104" i="166" s="1"/>
  <c r="H25" i="166"/>
  <c r="I25" i="166" s="1"/>
  <c r="I106" i="166"/>
  <c r="F25" i="166"/>
  <c r="I81" i="166"/>
  <c r="F74" i="167"/>
  <c r="F163" i="68"/>
  <c r="I28" i="166"/>
  <c r="I54" i="167"/>
  <c r="F244" i="68"/>
  <c r="F238" i="68" s="1"/>
  <c r="C247" i="68"/>
  <c r="C248" i="68" s="1"/>
  <c r="F248" i="68"/>
  <c r="F170" i="68"/>
  <c r="F117" i="68"/>
  <c r="F25" i="68"/>
  <c r="I93" i="166"/>
  <c r="F175" i="68"/>
  <c r="H74" i="167"/>
  <c r="I74" i="167" s="1"/>
  <c r="H51" i="167"/>
  <c r="I51" i="167" s="1"/>
  <c r="F66" i="166"/>
  <c r="F65" i="166" s="1"/>
  <c r="E65" i="166"/>
  <c r="F73" i="167"/>
  <c r="E71" i="167"/>
  <c r="F71" i="167" s="1"/>
  <c r="I72" i="167"/>
  <c r="F164" i="68" l="1"/>
  <c r="F160" i="68"/>
  <c r="I104" i="166"/>
  <c r="I107" i="166"/>
  <c r="H71" i="167"/>
  <c r="I71" i="167" s="1"/>
  <c r="F26" i="68"/>
  <c r="F107" i="166"/>
  <c r="H138" i="162"/>
  <c r="E138" i="162"/>
  <c r="E137" i="162" s="1"/>
  <c r="E140" i="162" s="1"/>
  <c r="H9" i="162"/>
  <c r="H142" i="162" s="1"/>
  <c r="E9" i="162"/>
  <c r="E142" i="162" s="1"/>
  <c r="H140" i="162" l="1"/>
  <c r="F235" i="68" s="1"/>
  <c r="C235" i="68" s="1"/>
  <c r="H137" i="162"/>
  <c r="H136" i="162" s="1"/>
  <c r="E136" i="162"/>
  <c r="E45" i="162" l="1"/>
  <c r="E8" i="162"/>
  <c r="F90" i="68" l="1"/>
  <c r="E90" i="68"/>
  <c r="E92" i="68" s="1"/>
  <c r="F55" i="162"/>
  <c r="H42" i="162"/>
  <c r="E42" i="162"/>
  <c r="E64" i="162" s="1"/>
  <c r="E63" i="162" s="1"/>
  <c r="H43" i="162"/>
  <c r="E43" i="162"/>
  <c r="H17" i="162"/>
  <c r="E17" i="162"/>
  <c r="E18" i="162"/>
  <c r="D9" i="162"/>
  <c r="H31" i="162"/>
  <c r="D13" i="162"/>
  <c r="F14" i="162"/>
  <c r="H13" i="162"/>
  <c r="I14" i="162"/>
  <c r="F15" i="162"/>
  <c r="I15" i="162"/>
  <c r="D19" i="162"/>
  <c r="E19" i="162"/>
  <c r="H19" i="162"/>
  <c r="F20" i="162"/>
  <c r="I20" i="162"/>
  <c r="F21" i="162"/>
  <c r="I21" i="162"/>
  <c r="D23" i="162"/>
  <c r="E23" i="162"/>
  <c r="E32" i="162" s="1"/>
  <c r="H23" i="162"/>
  <c r="H24" i="162"/>
  <c r="F25" i="162"/>
  <c r="I25" i="162"/>
  <c r="D26" i="162"/>
  <c r="D24" i="162" s="1"/>
  <c r="E26" i="162"/>
  <c r="E24" i="162" s="1"/>
  <c r="H26" i="162"/>
  <c r="F27" i="162"/>
  <c r="I27" i="162"/>
  <c r="F28" i="162"/>
  <c r="I28" i="162"/>
  <c r="F29" i="162"/>
  <c r="I29" i="162"/>
  <c r="E31" i="162"/>
  <c r="H36" i="162"/>
  <c r="H35" i="162" s="1"/>
  <c r="H34" i="162" s="1"/>
  <c r="D37" i="162"/>
  <c r="E37" i="162"/>
  <c r="E36" i="162" s="1"/>
  <c r="F44" i="162"/>
  <c r="D127" i="162"/>
  <c r="E231" i="68" s="1"/>
  <c r="D48" i="162"/>
  <c r="F49" i="162"/>
  <c r="I49" i="162"/>
  <c r="D51" i="162"/>
  <c r="F52" i="162"/>
  <c r="I52" i="162"/>
  <c r="E54" i="162"/>
  <c r="H54" i="162"/>
  <c r="E56" i="162"/>
  <c r="D56" i="162"/>
  <c r="E58" i="162"/>
  <c r="H58" i="162"/>
  <c r="D66" i="162"/>
  <c r="E66" i="162"/>
  <c r="E124" i="162" s="1"/>
  <c r="H66" i="162"/>
  <c r="H124" i="162" s="1"/>
  <c r="D68" i="162"/>
  <c r="D126" i="162" s="1"/>
  <c r="E68" i="162"/>
  <c r="E126" i="162" s="1"/>
  <c r="D69" i="162"/>
  <c r="E69" i="162"/>
  <c r="F50" i="162" s="1"/>
  <c r="H69" i="162"/>
  <c r="F70" i="162"/>
  <c r="I70" i="162"/>
  <c r="F71" i="162"/>
  <c r="I71" i="162"/>
  <c r="H72" i="162"/>
  <c r="I53" i="162" s="1"/>
  <c r="D73" i="162"/>
  <c r="E73" i="162"/>
  <c r="F74" i="162"/>
  <c r="I74" i="162"/>
  <c r="F75" i="162"/>
  <c r="I75" i="162"/>
  <c r="D76" i="162"/>
  <c r="E76" i="162"/>
  <c r="H76" i="162"/>
  <c r="D77" i="162"/>
  <c r="E77" i="162"/>
  <c r="H77" i="162"/>
  <c r="F78" i="162"/>
  <c r="I78" i="162"/>
  <c r="D79" i="162"/>
  <c r="E79" i="162"/>
  <c r="H79" i="162"/>
  <c r="F80" i="162"/>
  <c r="I80" i="162"/>
  <c r="F82" i="162"/>
  <c r="I82" i="162"/>
  <c r="F83" i="162"/>
  <c r="I83" i="162"/>
  <c r="F84" i="162"/>
  <c r="I84" i="162"/>
  <c r="F85" i="162"/>
  <c r="I85" i="162"/>
  <c r="F86" i="162"/>
  <c r="I86" i="162"/>
  <c r="F87" i="162"/>
  <c r="I87" i="162"/>
  <c r="E88" i="162"/>
  <c r="D89" i="162"/>
  <c r="E89" i="162"/>
  <c r="H89" i="162"/>
  <c r="F91" i="162"/>
  <c r="I91" i="162"/>
  <c r="D92" i="162"/>
  <c r="E92" i="162"/>
  <c r="H92" i="162"/>
  <c r="F93" i="162"/>
  <c r="I93" i="162"/>
  <c r="D94" i="162"/>
  <c r="E94" i="162"/>
  <c r="H94" i="162"/>
  <c r="H88" i="162" s="1"/>
  <c r="F95" i="162"/>
  <c r="I95" i="162"/>
  <c r="D97" i="162"/>
  <c r="E97" i="162"/>
  <c r="H97" i="162"/>
  <c r="F98" i="162"/>
  <c r="I98" i="162"/>
  <c r="D101" i="162"/>
  <c r="E101" i="162"/>
  <c r="H101" i="162"/>
  <c r="F102" i="162"/>
  <c r="I102" i="162"/>
  <c r="D103" i="162"/>
  <c r="E103" i="162"/>
  <c r="H103" i="162"/>
  <c r="F104" i="162"/>
  <c r="I104" i="162"/>
  <c r="D105" i="162"/>
  <c r="E105" i="162"/>
  <c r="H105" i="162"/>
  <c r="F106" i="162"/>
  <c r="I106" i="162"/>
  <c r="D114" i="162"/>
  <c r="E114" i="162"/>
  <c r="H114" i="162"/>
  <c r="D115" i="162"/>
  <c r="E115" i="162"/>
  <c r="H115" i="162"/>
  <c r="H68" i="162" s="1"/>
  <c r="H126" i="162" s="1"/>
  <c r="F116" i="162"/>
  <c r="I116" i="162"/>
  <c r="D117" i="162"/>
  <c r="E117" i="162"/>
  <c r="H117" i="162"/>
  <c r="F118" i="162"/>
  <c r="I118" i="162"/>
  <c r="F119" i="162"/>
  <c r="I119" i="162"/>
  <c r="D120" i="162"/>
  <c r="E120" i="162"/>
  <c r="H120" i="162"/>
  <c r="F121" i="162"/>
  <c r="I121" i="162"/>
  <c r="F122" i="162"/>
  <c r="I122" i="162"/>
  <c r="E232" i="68"/>
  <c r="H131" i="162"/>
  <c r="H130" i="162" s="1"/>
  <c r="H129" i="162" s="1"/>
  <c r="D132" i="162"/>
  <c r="D131" i="162" s="1"/>
  <c r="E132" i="162"/>
  <c r="E130" i="162" s="1"/>
  <c r="E129" i="162" s="1"/>
  <c r="D137" i="162"/>
  <c r="D138" i="162"/>
  <c r="F139" i="162"/>
  <c r="I139" i="162"/>
  <c r="E143" i="162" l="1"/>
  <c r="E141" i="162" s="1"/>
  <c r="D140" i="162"/>
  <c r="F234" i="68" s="1"/>
  <c r="H41" i="162"/>
  <c r="H64" i="162"/>
  <c r="H63" i="162" s="1"/>
  <c r="I44" i="162"/>
  <c r="E229" i="68"/>
  <c r="E226" i="68" s="1"/>
  <c r="F140" i="162"/>
  <c r="I140" i="162"/>
  <c r="H16" i="162"/>
  <c r="F229" i="68"/>
  <c r="I97" i="162"/>
  <c r="F101" i="162"/>
  <c r="F69" i="162"/>
  <c r="I101" i="162"/>
  <c r="I76" i="162"/>
  <c r="H56" i="162"/>
  <c r="I56" i="162" s="1"/>
  <c r="D17" i="162"/>
  <c r="I17" i="162" s="1"/>
  <c r="F48" i="162"/>
  <c r="H45" i="162"/>
  <c r="D136" i="162"/>
  <c r="F136" i="162" s="1"/>
  <c r="I137" i="162"/>
  <c r="F137" i="162"/>
  <c r="F47" i="162"/>
  <c r="H8" i="162"/>
  <c r="I57" i="162"/>
  <c r="I26" i="162"/>
  <c r="D22" i="162"/>
  <c r="D43" i="162"/>
  <c r="I43" i="162" s="1"/>
  <c r="E131" i="162"/>
  <c r="F120" i="162"/>
  <c r="I24" i="162"/>
  <c r="F138" i="162"/>
  <c r="F94" i="162"/>
  <c r="F79" i="162"/>
  <c r="F51" i="162"/>
  <c r="I120" i="162"/>
  <c r="F103" i="162"/>
  <c r="F66" i="162"/>
  <c r="F114" i="162"/>
  <c r="F92" i="162"/>
  <c r="F77" i="162"/>
  <c r="I55" i="162"/>
  <c r="D54" i="162"/>
  <c r="I54" i="162" s="1"/>
  <c r="D142" i="162"/>
  <c r="F142" i="162" s="1"/>
  <c r="D31" i="162"/>
  <c r="I31" i="162" s="1"/>
  <c r="E41" i="162"/>
  <c r="D130" i="162"/>
  <c r="D129" i="162" s="1"/>
  <c r="I117" i="162"/>
  <c r="I114" i="162"/>
  <c r="F105" i="162"/>
  <c r="I48" i="162"/>
  <c r="D42" i="162"/>
  <c r="D41" i="162" s="1"/>
  <c r="I19" i="162"/>
  <c r="F9" i="162"/>
  <c r="I77" i="162"/>
  <c r="F127" i="162"/>
  <c r="I105" i="162"/>
  <c r="I79" i="162"/>
  <c r="F57" i="162"/>
  <c r="F26" i="162"/>
  <c r="F23" i="162"/>
  <c r="I127" i="162"/>
  <c r="I103" i="162"/>
  <c r="I138" i="162"/>
  <c r="H113" i="162"/>
  <c r="F97" i="162"/>
  <c r="I94" i="162"/>
  <c r="I66" i="162"/>
  <c r="F56" i="162"/>
  <c r="E22" i="162"/>
  <c r="I51" i="162"/>
  <c r="E35" i="162"/>
  <c r="E34" i="162" s="1"/>
  <c r="F24" i="162"/>
  <c r="F19" i="162"/>
  <c r="E16" i="162"/>
  <c r="E30" i="162"/>
  <c r="F73" i="162"/>
  <c r="E67" i="162"/>
  <c r="I13" i="162"/>
  <c r="I92" i="162"/>
  <c r="D88" i="162"/>
  <c r="F88" i="162" s="1"/>
  <c r="D72" i="162"/>
  <c r="I72" i="162" s="1"/>
  <c r="I73" i="162"/>
  <c r="I69" i="162"/>
  <c r="I50" i="162"/>
  <c r="F59" i="162"/>
  <c r="I59" i="162"/>
  <c r="D58" i="162"/>
  <c r="I58" i="162" s="1"/>
  <c r="D36" i="162"/>
  <c r="D35" i="162"/>
  <c r="I23" i="162"/>
  <c r="H22" i="162"/>
  <c r="D10" i="162"/>
  <c r="D8" i="162" s="1"/>
  <c r="F8" i="162" s="1"/>
  <c r="D11" i="162"/>
  <c r="F117" i="162"/>
  <c r="F76" i="162"/>
  <c r="E13" i="162"/>
  <c r="I9" i="162"/>
  <c r="E72" i="162"/>
  <c r="H67" i="162"/>
  <c r="H123" i="162"/>
  <c r="D113" i="162"/>
  <c r="D124" i="162"/>
  <c r="E113" i="162"/>
  <c r="I47" i="162"/>
  <c r="F236" i="68" l="1"/>
  <c r="C234" i="68"/>
  <c r="C236" i="68" s="1"/>
  <c r="I22" i="162"/>
  <c r="F22" i="162"/>
  <c r="F41" i="162"/>
  <c r="F232" i="68"/>
  <c r="F226" i="68" s="1"/>
  <c r="C226" i="68" s="1"/>
  <c r="F17" i="162"/>
  <c r="E228" i="68"/>
  <c r="E225" i="68" s="1"/>
  <c r="H143" i="162"/>
  <c r="H141" i="162" s="1"/>
  <c r="I113" i="162"/>
  <c r="I41" i="162"/>
  <c r="I136" i="162"/>
  <c r="I11" i="162"/>
  <c r="F62" i="162"/>
  <c r="I62" i="162"/>
  <c r="D67" i="162"/>
  <c r="D65" i="162" s="1"/>
  <c r="F46" i="162"/>
  <c r="D45" i="162"/>
  <c r="F58" i="162"/>
  <c r="F43" i="162"/>
  <c r="I142" i="162"/>
  <c r="F31" i="162"/>
  <c r="F42" i="162"/>
  <c r="I42" i="162" s="1"/>
  <c r="F54" i="162"/>
  <c r="D64" i="162"/>
  <c r="F11" i="162"/>
  <c r="I46" i="162"/>
  <c r="I124" i="162"/>
  <c r="D18" i="162"/>
  <c r="F228" i="68" s="1"/>
  <c r="D32" i="162"/>
  <c r="F10" i="162"/>
  <c r="F124" i="162"/>
  <c r="E125" i="162"/>
  <c r="E65" i="162"/>
  <c r="F72" i="162"/>
  <c r="F53" i="162"/>
  <c r="F13" i="162"/>
  <c r="I88" i="162"/>
  <c r="H32" i="162"/>
  <c r="I10" i="162"/>
  <c r="H65" i="162"/>
  <c r="D34" i="162"/>
  <c r="F113" i="162"/>
  <c r="E195" i="81"/>
  <c r="F190" i="81"/>
  <c r="F191" i="81"/>
  <c r="H186" i="81"/>
  <c r="I186" i="81" s="1"/>
  <c r="E185" i="81"/>
  <c r="F186" i="81"/>
  <c r="D185" i="81"/>
  <c r="D203" i="81" s="1"/>
  <c r="E181" i="81"/>
  <c r="E108" i="81"/>
  <c r="H108" i="81" s="1"/>
  <c r="E107" i="81"/>
  <c r="E109" i="81"/>
  <c r="D109" i="81"/>
  <c r="I100" i="81"/>
  <c r="E101" i="81"/>
  <c r="H101" i="81" s="1"/>
  <c r="E100" i="81"/>
  <c r="H100" i="81" s="1"/>
  <c r="E99" i="81"/>
  <c r="H99" i="81" s="1"/>
  <c r="D101" i="81"/>
  <c r="D99" i="81"/>
  <c r="E102" i="81"/>
  <c r="H102" i="81" s="1"/>
  <c r="D102" i="81"/>
  <c r="E94" i="81"/>
  <c r="E93" i="81"/>
  <c r="H93" i="81" s="1"/>
  <c r="I97" i="81"/>
  <c r="E95" i="81"/>
  <c r="H97" i="81"/>
  <c r="D95" i="81"/>
  <c r="E60" i="81"/>
  <c r="H60" i="81" s="1"/>
  <c r="E41" i="81"/>
  <c r="E40" i="81"/>
  <c r="E39" i="81"/>
  <c r="F56" i="81"/>
  <c r="I56" i="81" s="1"/>
  <c r="F57" i="81"/>
  <c r="I57" i="81" s="1"/>
  <c r="E55" i="81"/>
  <c r="H55" i="81" s="1"/>
  <c r="D55" i="81"/>
  <c r="E52" i="81"/>
  <c r="H52" i="81" s="1"/>
  <c r="F53" i="81"/>
  <c r="I53" i="81" s="1"/>
  <c r="F54" i="81"/>
  <c r="I54" i="81" s="1"/>
  <c r="D52" i="81"/>
  <c r="F50" i="81"/>
  <c r="E48" i="81"/>
  <c r="H48" i="81" s="1"/>
  <c r="F45" i="81"/>
  <c r="F46" i="81"/>
  <c r="F47" i="81"/>
  <c r="E42" i="81"/>
  <c r="H42" i="81" s="1"/>
  <c r="E19" i="81"/>
  <c r="E18" i="81"/>
  <c r="H18" i="81" s="1"/>
  <c r="E17" i="81"/>
  <c r="H26" i="81"/>
  <c r="H27" i="81"/>
  <c r="H29" i="81"/>
  <c r="F26" i="81"/>
  <c r="I26" i="81" s="1"/>
  <c r="F27" i="81"/>
  <c r="I27" i="81" s="1"/>
  <c r="H25" i="81"/>
  <c r="D25" i="81"/>
  <c r="I45" i="162" l="1"/>
  <c r="F45" i="162"/>
  <c r="E203" i="81"/>
  <c r="E55" i="68" s="1"/>
  <c r="F67" i="162"/>
  <c r="I65" i="162"/>
  <c r="F65" i="162"/>
  <c r="F109" i="81"/>
  <c r="I109" i="81" s="1"/>
  <c r="D125" i="162"/>
  <c r="I125" i="162" s="1"/>
  <c r="F64" i="162"/>
  <c r="F231" i="68"/>
  <c r="F225" i="68" s="1"/>
  <c r="C225" i="68" s="1"/>
  <c r="C227" i="68" s="1"/>
  <c r="E115" i="81"/>
  <c r="F52" i="68" s="1"/>
  <c r="F95" i="81"/>
  <c r="I95" i="81" s="1"/>
  <c r="I67" i="162"/>
  <c r="E114" i="81"/>
  <c r="E52" i="68" s="1"/>
  <c r="E113" i="81"/>
  <c r="D52" i="68" s="1"/>
  <c r="F185" i="81"/>
  <c r="I64" i="162"/>
  <c r="D63" i="162"/>
  <c r="I63" i="162" s="1"/>
  <c r="I8" i="162"/>
  <c r="I32" i="162"/>
  <c r="H30" i="162"/>
  <c r="I18" i="162"/>
  <c r="D16" i="162"/>
  <c r="D143" i="162"/>
  <c r="D141" i="162" s="1"/>
  <c r="F141" i="162" s="1"/>
  <c r="F18" i="162"/>
  <c r="E123" i="162"/>
  <c r="F32" i="162"/>
  <c r="D30" i="162"/>
  <c r="F30" i="162" s="1"/>
  <c r="E106" i="81"/>
  <c r="H106" i="81" s="1"/>
  <c r="H107" i="81"/>
  <c r="H185" i="81"/>
  <c r="I185" i="81" s="1"/>
  <c r="H109" i="81"/>
  <c r="E98" i="81"/>
  <c r="H98" i="81" s="1"/>
  <c r="F102" i="81"/>
  <c r="I102" i="81" s="1"/>
  <c r="F55" i="81"/>
  <c r="I55" i="81" s="1"/>
  <c r="H95" i="81"/>
  <c r="E92" i="81"/>
  <c r="H92" i="81" s="1"/>
  <c r="H94" i="81"/>
  <c r="E59" i="81"/>
  <c r="H59" i="81" s="1"/>
  <c r="E16" i="81"/>
  <c r="F52" i="81"/>
  <c r="I52" i="81" s="1"/>
  <c r="F25" i="81"/>
  <c r="I25" i="81" s="1"/>
  <c r="F125" i="162" l="1"/>
  <c r="D123" i="162"/>
  <c r="I123" i="162" s="1"/>
  <c r="E213" i="81"/>
  <c r="H213" i="81" s="1"/>
  <c r="H113" i="81"/>
  <c r="H115" i="81"/>
  <c r="H114" i="81"/>
  <c r="F63" i="162"/>
  <c r="I30" i="162"/>
  <c r="I143" i="162"/>
  <c r="I141" i="162"/>
  <c r="F143" i="162"/>
  <c r="F16" i="162"/>
  <c r="I16" i="162"/>
  <c r="E49" i="68"/>
  <c r="E36" i="82"/>
  <c r="H39" i="82"/>
  <c r="E35" i="82"/>
  <c r="H35" i="82" s="1"/>
  <c r="H48" i="82" s="1"/>
  <c r="D36" i="82"/>
  <c r="D49" i="82" s="1"/>
  <c r="D35" i="82"/>
  <c r="F123" i="162" l="1"/>
  <c r="E48" i="82"/>
  <c r="D48" i="82"/>
  <c r="I48" i="82" s="1"/>
  <c r="D34" i="82"/>
  <c r="E28" i="82"/>
  <c r="H28" i="82" s="1"/>
  <c r="D28" i="82"/>
  <c r="D32" i="82" s="1"/>
  <c r="H30" i="82"/>
  <c r="E32" i="82" l="1"/>
  <c r="H32" i="82" s="1"/>
  <c r="D196" i="68"/>
  <c r="D195" i="68"/>
  <c r="G196" i="68"/>
  <c r="G195" i="68"/>
  <c r="P195" i="68"/>
  <c r="P196" i="68"/>
  <c r="F50" i="83"/>
  <c r="H50" i="83"/>
  <c r="I50" i="83" s="1"/>
  <c r="E49" i="83"/>
  <c r="D49" i="83"/>
  <c r="F48" i="83"/>
  <c r="H48" i="83"/>
  <c r="I48" i="83" s="1"/>
  <c r="F47" i="83"/>
  <c r="H47" i="83"/>
  <c r="I47" i="83" s="1"/>
  <c r="H44" i="83"/>
  <c r="F34" i="83"/>
  <c r="F35" i="83"/>
  <c r="F36" i="83"/>
  <c r="F37" i="83"/>
  <c r="F38" i="83"/>
  <c r="F39" i="83"/>
  <c r="I34" i="83"/>
  <c r="H35" i="83"/>
  <c r="I35" i="83" s="1"/>
  <c r="H36" i="83"/>
  <c r="I36" i="83" s="1"/>
  <c r="H37" i="83"/>
  <c r="I37" i="83" s="1"/>
  <c r="H38" i="83"/>
  <c r="I38" i="83" s="1"/>
  <c r="H39" i="83"/>
  <c r="I39" i="83" s="1"/>
  <c r="E26" i="83"/>
  <c r="E52" i="83" s="1"/>
  <c r="D26" i="83"/>
  <c r="D52" i="83" l="1"/>
  <c r="D51" i="83" s="1"/>
  <c r="F49" i="83"/>
  <c r="E51" i="83"/>
  <c r="H51" i="83" s="1"/>
  <c r="H52" i="83"/>
  <c r="H49" i="83"/>
  <c r="I49" i="83" s="1"/>
  <c r="I87" i="92" l="1"/>
  <c r="I88" i="92"/>
  <c r="I89" i="92"/>
  <c r="I79" i="92"/>
  <c r="I69" i="92"/>
  <c r="I70" i="92"/>
  <c r="I72" i="92"/>
  <c r="I73" i="92"/>
  <c r="I75" i="92"/>
  <c r="I76" i="92"/>
  <c r="I77" i="92"/>
  <c r="G68" i="92"/>
  <c r="F68" i="92"/>
  <c r="G66" i="92"/>
  <c r="F66" i="92"/>
  <c r="G64" i="92"/>
  <c r="F64" i="92"/>
  <c r="I60" i="92"/>
  <c r="I62" i="92"/>
  <c r="I63" i="92"/>
  <c r="I65" i="92"/>
  <c r="I67" i="92"/>
  <c r="G58" i="92"/>
  <c r="G52" i="92"/>
  <c r="I53" i="92"/>
  <c r="I54" i="92"/>
  <c r="I56" i="92"/>
  <c r="I57" i="92"/>
  <c r="I59" i="92"/>
  <c r="I68" i="92" l="1"/>
  <c r="E33" i="91"/>
  <c r="E24" i="91"/>
  <c r="H24" i="91" s="1"/>
  <c r="D25" i="91"/>
  <c r="D48" i="91"/>
  <c r="E48" i="91"/>
  <c r="E47" i="91"/>
  <c r="E46" i="91"/>
  <c r="H46" i="91" s="1"/>
  <c r="H58" i="91" s="1"/>
  <c r="D283" i="68" s="1"/>
  <c r="E53" i="91"/>
  <c r="H53" i="91" s="1"/>
  <c r="H56" i="91"/>
  <c r="H55" i="91"/>
  <c r="I55" i="91" s="1"/>
  <c r="H54" i="91"/>
  <c r="F55" i="91"/>
  <c r="F51" i="91"/>
  <c r="F52" i="91"/>
  <c r="H51" i="91"/>
  <c r="I51" i="91" s="1"/>
  <c r="H52" i="91"/>
  <c r="I52" i="91" s="1"/>
  <c r="H50" i="91"/>
  <c r="I50" i="91" s="1"/>
  <c r="F50" i="91"/>
  <c r="E49" i="91"/>
  <c r="D60" i="91" l="1"/>
  <c r="F282" i="68" s="1"/>
  <c r="H48" i="91"/>
  <c r="E32" i="91"/>
  <c r="E59" i="91"/>
  <c r="E58" i="91"/>
  <c r="E45" i="91"/>
  <c r="H45" i="91" s="1"/>
  <c r="H47" i="91"/>
  <c r="F37" i="91"/>
  <c r="H37" i="91"/>
  <c r="H38" i="91"/>
  <c r="E36" i="91"/>
  <c r="H36" i="91" s="1"/>
  <c r="H35" i="91"/>
  <c r="D33" i="91"/>
  <c r="F35" i="91"/>
  <c r="I35" i="91" s="1"/>
  <c r="H31" i="91"/>
  <c r="H30" i="91"/>
  <c r="E63" i="91" l="1"/>
  <c r="E26" i="91"/>
  <c r="H21" i="91"/>
  <c r="H18" i="91"/>
  <c r="H17" i="91"/>
  <c r="E15" i="91"/>
  <c r="H15" i="91" s="1"/>
  <c r="D16" i="91"/>
  <c r="E14" i="91"/>
  <c r="D15" i="91"/>
  <c r="D14" i="91"/>
  <c r="E10" i="91"/>
  <c r="H10" i="91" s="1"/>
  <c r="H9" i="91" s="1"/>
  <c r="D10" i="91"/>
  <c r="H14" i="91" l="1"/>
  <c r="E20" i="91"/>
  <c r="D9" i="91"/>
  <c r="D65" i="91"/>
  <c r="D21" i="91"/>
  <c r="F279" i="68" s="1"/>
  <c r="F281" i="68" s="1"/>
  <c r="D13" i="91"/>
  <c r="E13" i="91"/>
  <c r="H13" i="91" s="1"/>
  <c r="E280" i="68" l="1"/>
  <c r="E64" i="91"/>
  <c r="D206" i="81"/>
  <c r="H203" i="81"/>
  <c r="E196" i="81"/>
  <c r="H197" i="81"/>
  <c r="F197" i="81"/>
  <c r="I197" i="81" s="1"/>
  <c r="E193" i="81"/>
  <c r="D193" i="81"/>
  <c r="D19" i="81"/>
  <c r="F19" i="81" s="1"/>
  <c r="D108" i="81"/>
  <c r="D107" i="81"/>
  <c r="H111" i="81"/>
  <c r="H110" i="81"/>
  <c r="F110" i="81"/>
  <c r="I110" i="81" s="1"/>
  <c r="D100" i="81"/>
  <c r="D98" i="81" s="1"/>
  <c r="I104" i="81"/>
  <c r="H104" i="81"/>
  <c r="H103" i="81"/>
  <c r="F103" i="81"/>
  <c r="I103" i="81" s="1"/>
  <c r="D94" i="81"/>
  <c r="F94" i="81" s="1"/>
  <c r="I94" i="81" s="1"/>
  <c r="H96" i="81"/>
  <c r="F96" i="81"/>
  <c r="I96" i="81" s="1"/>
  <c r="D93" i="81"/>
  <c r="H61" i="81"/>
  <c r="F61" i="81"/>
  <c r="I61" i="81" s="1"/>
  <c r="D60" i="81"/>
  <c r="D59" i="81" s="1"/>
  <c r="D41" i="81"/>
  <c r="H56" i="81"/>
  <c r="H53" i="81"/>
  <c r="D39" i="81"/>
  <c r="I50" i="81"/>
  <c r="H49" i="81"/>
  <c r="F49" i="81"/>
  <c r="I49" i="81" s="1"/>
  <c r="D42" i="81"/>
  <c r="D17" i="81"/>
  <c r="H17" i="81"/>
  <c r="D18" i="81"/>
  <c r="F18" i="81" s="1"/>
  <c r="I18" i="81" s="1"/>
  <c r="H37" i="81"/>
  <c r="F37" i="81"/>
  <c r="I37" i="81" s="1"/>
  <c r="H58" i="81"/>
  <c r="F58" i="81"/>
  <c r="I58" i="81" s="1"/>
  <c r="H36" i="81"/>
  <c r="F36" i="81"/>
  <c r="I36" i="81" s="1"/>
  <c r="H35" i="81"/>
  <c r="I35" i="81"/>
  <c r="H34" i="81"/>
  <c r="F34" i="81"/>
  <c r="I34" i="81" s="1"/>
  <c r="H33" i="81"/>
  <c r="F33" i="81"/>
  <c r="I33" i="81" s="1"/>
  <c r="H32" i="81"/>
  <c r="F32" i="81"/>
  <c r="I32" i="81" s="1"/>
  <c r="H31" i="81"/>
  <c r="F31" i="81"/>
  <c r="I31" i="81" s="1"/>
  <c r="D28" i="81"/>
  <c r="H28" i="81"/>
  <c r="H47" i="81"/>
  <c r="I47" i="81" s="1"/>
  <c r="H46" i="81"/>
  <c r="I46" i="81" s="1"/>
  <c r="H45" i="81"/>
  <c r="I45" i="81" s="1"/>
  <c r="E44" i="81"/>
  <c r="D44" i="81"/>
  <c r="H43" i="81"/>
  <c r="I43" i="81" s="1"/>
  <c r="F43" i="81"/>
  <c r="H41" i="81"/>
  <c r="I39" i="81"/>
  <c r="H39" i="81"/>
  <c r="F29" i="81"/>
  <c r="I29" i="81" s="1"/>
  <c r="H24" i="81"/>
  <c r="F24" i="81"/>
  <c r="I24" i="81" s="1"/>
  <c r="H22" i="81"/>
  <c r="F22" i="81"/>
  <c r="I22" i="81" s="1"/>
  <c r="I21" i="81"/>
  <c r="H21" i="81"/>
  <c r="I20" i="81"/>
  <c r="H20" i="81"/>
  <c r="H11" i="81"/>
  <c r="E11" i="81"/>
  <c r="E9" i="81" s="1"/>
  <c r="D11" i="81"/>
  <c r="D9" i="81" s="1"/>
  <c r="C280" i="68" l="1"/>
  <c r="H196" i="81"/>
  <c r="F196" i="81"/>
  <c r="I196" i="81" s="1"/>
  <c r="D92" i="81"/>
  <c r="H193" i="81"/>
  <c r="H44" i="81"/>
  <c r="I44" i="81" s="1"/>
  <c r="F44" i="81"/>
  <c r="D40" i="81"/>
  <c r="F40" i="81" s="1"/>
  <c r="I40" i="81" s="1"/>
  <c r="D48" i="81"/>
  <c r="F193" i="81"/>
  <c r="I193" i="81" s="1"/>
  <c r="D113" i="81"/>
  <c r="D115" i="81"/>
  <c r="F99" i="81"/>
  <c r="I99" i="81" s="1"/>
  <c r="F108" i="81"/>
  <c r="I108" i="81" s="1"/>
  <c r="F111" i="81"/>
  <c r="I111" i="81" s="1"/>
  <c r="H57" i="81"/>
  <c r="I19" i="81"/>
  <c r="F17" i="81"/>
  <c r="I17" i="81" s="1"/>
  <c r="D16" i="81"/>
  <c r="H19" i="81"/>
  <c r="E38" i="81"/>
  <c r="F28" i="81"/>
  <c r="I28" i="81" s="1"/>
  <c r="F9" i="81"/>
  <c r="F42" i="81"/>
  <c r="I11" i="81"/>
  <c r="F11" i="81"/>
  <c r="H9" i="81"/>
  <c r="I9" i="81" s="1"/>
  <c r="I42" i="81"/>
  <c r="H50" i="81"/>
  <c r="H40" i="81"/>
  <c r="F41" i="81"/>
  <c r="I41" i="81" s="1"/>
  <c r="D51" i="68" l="1"/>
  <c r="I113" i="81"/>
  <c r="F51" i="68"/>
  <c r="I115" i="81"/>
  <c r="F98" i="81"/>
  <c r="I98" i="81" s="1"/>
  <c r="D38" i="81"/>
  <c r="F38" i="81" s="1"/>
  <c r="I38" i="81" s="1"/>
  <c r="D114" i="81"/>
  <c r="F48" i="81"/>
  <c r="I48" i="81"/>
  <c r="F115" i="81"/>
  <c r="H16" i="81"/>
  <c r="F16" i="81"/>
  <c r="I16" i="81" s="1"/>
  <c r="H38" i="81"/>
  <c r="D112" i="81" l="1"/>
  <c r="E51" i="68"/>
  <c r="I114" i="81"/>
  <c r="G86" i="92" l="1"/>
  <c r="F86" i="92"/>
  <c r="F74" i="92"/>
  <c r="G74" i="92"/>
  <c r="G71" i="92"/>
  <c r="F71" i="92"/>
  <c r="G61" i="92"/>
  <c r="F61" i="92"/>
  <c r="F58" i="92"/>
  <c r="G55" i="92"/>
  <c r="F55" i="92"/>
  <c r="D55" i="92"/>
  <c r="D58" i="92" s="1"/>
  <c r="D61" i="92" s="1"/>
  <c r="D64" i="92" s="1"/>
  <c r="D66" i="92" s="1"/>
  <c r="D71" i="92" s="1"/>
  <c r="F52" i="92"/>
  <c r="I52" i="92" s="1"/>
  <c r="F47" i="92"/>
  <c r="I48" i="92"/>
  <c r="I49" i="92"/>
  <c r="G47" i="92"/>
  <c r="D46" i="91"/>
  <c r="D58" i="91" s="1"/>
  <c r="D282" i="68" s="1"/>
  <c r="D47" i="91"/>
  <c r="D53" i="91"/>
  <c r="D49" i="91"/>
  <c r="D32" i="91"/>
  <c r="D26" i="91"/>
  <c r="D36" i="91"/>
  <c r="I37" i="91"/>
  <c r="I18" i="91"/>
  <c r="F18" i="91"/>
  <c r="I17" i="91"/>
  <c r="F17" i="91"/>
  <c r="E16" i="91"/>
  <c r="H16" i="91" s="1"/>
  <c r="I16" i="91" s="1"/>
  <c r="D11" i="91"/>
  <c r="D20" i="91"/>
  <c r="I13" i="91"/>
  <c r="I15" i="91"/>
  <c r="F15" i="91"/>
  <c r="I14" i="91"/>
  <c r="F14" i="91"/>
  <c r="E9" i="91"/>
  <c r="H12" i="91"/>
  <c r="F12" i="91"/>
  <c r="I12" i="91" s="1"/>
  <c r="D24" i="91"/>
  <c r="D63" i="91" l="1"/>
  <c r="D74" i="92"/>
  <c r="D90" i="92"/>
  <c r="D80" i="92"/>
  <c r="D82" i="92"/>
  <c r="D86" i="92"/>
  <c r="D78" i="92"/>
  <c r="I74" i="92"/>
  <c r="I86" i="92"/>
  <c r="D19" i="91"/>
  <c r="E279" i="68"/>
  <c r="E281" i="68" s="1"/>
  <c r="I71" i="92"/>
  <c r="I78" i="92"/>
  <c r="I61" i="92"/>
  <c r="I66" i="92"/>
  <c r="I64" i="92"/>
  <c r="I55" i="92"/>
  <c r="I58" i="92"/>
  <c r="D59" i="91"/>
  <c r="H20" i="91"/>
  <c r="H19" i="91" s="1"/>
  <c r="E19" i="91"/>
  <c r="F36" i="91"/>
  <c r="I36" i="91" s="1"/>
  <c r="D45" i="91"/>
  <c r="I38" i="91" s="1"/>
  <c r="I47" i="92"/>
  <c r="F16" i="91"/>
  <c r="F21" i="91"/>
  <c r="F20" i="91"/>
  <c r="F13" i="91"/>
  <c r="I11" i="91"/>
  <c r="F11" i="91"/>
  <c r="F91" i="159"/>
  <c r="D64" i="91" l="1"/>
  <c r="D62" i="91" s="1"/>
  <c r="E282" i="68"/>
  <c r="D57" i="91"/>
  <c r="I20" i="91"/>
  <c r="C279" i="68"/>
  <c r="C281" i="68" s="1"/>
  <c r="I21" i="91"/>
  <c r="F19" i="91"/>
  <c r="I19" i="91" l="1"/>
  <c r="D142" i="81" l="1"/>
  <c r="D174" i="81"/>
  <c r="E157" i="81"/>
  <c r="E156" i="81"/>
  <c r="H156" i="81" s="1"/>
  <c r="E155" i="81"/>
  <c r="H155" i="81" s="1"/>
  <c r="H166" i="81"/>
  <c r="I166" i="81" s="1"/>
  <c r="D157" i="81"/>
  <c r="D156" i="81"/>
  <c r="D155" i="81"/>
  <c r="F166" i="81"/>
  <c r="H159" i="81"/>
  <c r="I159" i="81" s="1"/>
  <c r="H160" i="81"/>
  <c r="I160" i="81" s="1"/>
  <c r="H161" i="81"/>
  <c r="I161" i="81" s="1"/>
  <c r="H163" i="81"/>
  <c r="I163" i="81" s="1"/>
  <c r="H164" i="81"/>
  <c r="I164" i="81" s="1"/>
  <c r="H165" i="81"/>
  <c r="I165" i="81" s="1"/>
  <c r="F163" i="81"/>
  <c r="F164" i="81"/>
  <c r="F165" i="81"/>
  <c r="E162" i="81"/>
  <c r="H162" i="81" s="1"/>
  <c r="D162" i="81"/>
  <c r="F159" i="81"/>
  <c r="F160" i="81"/>
  <c r="F161" i="81"/>
  <c r="E158" i="81"/>
  <c r="H158" i="81" s="1"/>
  <c r="D158" i="81"/>
  <c r="H135" i="81"/>
  <c r="H133" i="81"/>
  <c r="E122" i="81"/>
  <c r="F156" i="81" l="1"/>
  <c r="F155" i="81"/>
  <c r="H105" i="81"/>
  <c r="F105" i="81"/>
  <c r="I105" i="81" s="1"/>
  <c r="E154" i="81"/>
  <c r="H154" i="81" s="1"/>
  <c r="I156" i="81"/>
  <c r="F157" i="81"/>
  <c r="I158" i="81"/>
  <c r="H157" i="81"/>
  <c r="I157" i="81" s="1"/>
  <c r="I155" i="81"/>
  <c r="I162" i="81"/>
  <c r="D154" i="81"/>
  <c r="F162" i="81"/>
  <c r="F158" i="81"/>
  <c r="D285" i="68"/>
  <c r="H29" i="161"/>
  <c r="E29" i="161"/>
  <c r="D29" i="161"/>
  <c r="H28" i="161"/>
  <c r="E28" i="161"/>
  <c r="D28" i="161"/>
  <c r="H11" i="161"/>
  <c r="H30" i="161" s="1"/>
  <c r="E11" i="161"/>
  <c r="E30" i="161" s="1"/>
  <c r="I92" i="159"/>
  <c r="F92" i="159"/>
  <c r="I91" i="159"/>
  <c r="H90" i="159"/>
  <c r="E90" i="159"/>
  <c r="D90" i="159"/>
  <c r="I89" i="159"/>
  <c r="F89" i="159"/>
  <c r="I88" i="159"/>
  <c r="F88" i="159"/>
  <c r="H87" i="159"/>
  <c r="E87" i="159"/>
  <c r="D87" i="159"/>
  <c r="I86" i="159"/>
  <c r="F86" i="159"/>
  <c r="H85" i="159"/>
  <c r="H38" i="159" s="1"/>
  <c r="H96" i="159" s="1"/>
  <c r="G232" i="68" s="1"/>
  <c r="E85" i="159"/>
  <c r="D85" i="159"/>
  <c r="H84" i="159"/>
  <c r="E84" i="159"/>
  <c r="D84" i="159"/>
  <c r="I76" i="159"/>
  <c r="F76" i="159"/>
  <c r="H75" i="159"/>
  <c r="E75" i="159"/>
  <c r="D75" i="159"/>
  <c r="I74" i="159"/>
  <c r="F74" i="159"/>
  <c r="H73" i="159"/>
  <c r="E73" i="159"/>
  <c r="D73" i="159"/>
  <c r="I72" i="159"/>
  <c r="F72" i="159"/>
  <c r="H71" i="159"/>
  <c r="E71" i="159"/>
  <c r="D71" i="159"/>
  <c r="I68" i="159"/>
  <c r="F68" i="159"/>
  <c r="H67" i="159"/>
  <c r="E67" i="159"/>
  <c r="D67" i="159"/>
  <c r="I65" i="159"/>
  <c r="F65" i="159"/>
  <c r="H64" i="159"/>
  <c r="E64" i="159"/>
  <c r="D64" i="159"/>
  <c r="I63" i="159"/>
  <c r="F63" i="159"/>
  <c r="H62" i="159"/>
  <c r="E62" i="159"/>
  <c r="D62" i="159"/>
  <c r="I61" i="159"/>
  <c r="F61" i="159"/>
  <c r="H59" i="159"/>
  <c r="E59" i="159"/>
  <c r="D59" i="159"/>
  <c r="E58" i="159"/>
  <c r="I57" i="159"/>
  <c r="F57" i="159"/>
  <c r="I56" i="159"/>
  <c r="F56" i="159"/>
  <c r="I55" i="159"/>
  <c r="F55" i="159"/>
  <c r="I54" i="159"/>
  <c r="F54" i="159"/>
  <c r="I53" i="159"/>
  <c r="F53" i="159"/>
  <c r="I52" i="159"/>
  <c r="F52" i="159"/>
  <c r="I50" i="159"/>
  <c r="F50" i="159"/>
  <c r="H49" i="159"/>
  <c r="E49" i="159"/>
  <c r="D49" i="159"/>
  <c r="I48" i="159"/>
  <c r="F48" i="159"/>
  <c r="H47" i="159"/>
  <c r="E47" i="159"/>
  <c r="D47" i="159"/>
  <c r="H46" i="159"/>
  <c r="E46" i="159"/>
  <c r="D46" i="159"/>
  <c r="I45" i="159"/>
  <c r="F45" i="159"/>
  <c r="I44" i="159"/>
  <c r="F44" i="159"/>
  <c r="E43" i="159"/>
  <c r="D43" i="159"/>
  <c r="I43" i="159" s="1"/>
  <c r="H42" i="159"/>
  <c r="I41" i="159"/>
  <c r="F41" i="159"/>
  <c r="I40" i="159"/>
  <c r="F40" i="159"/>
  <c r="H39" i="159"/>
  <c r="E39" i="159"/>
  <c r="D39" i="159"/>
  <c r="E38" i="159"/>
  <c r="E96" i="159" s="1"/>
  <c r="D38" i="159"/>
  <c r="D96" i="159" s="1"/>
  <c r="H36" i="159"/>
  <c r="H94" i="159" s="1"/>
  <c r="E36" i="159"/>
  <c r="D36" i="159"/>
  <c r="D94" i="159" s="1"/>
  <c r="E31" i="159"/>
  <c r="E29" i="159" s="1"/>
  <c r="E28" i="159" s="1"/>
  <c r="D31" i="159"/>
  <c r="D30" i="159" s="1"/>
  <c r="H30" i="159"/>
  <c r="H29" i="159" s="1"/>
  <c r="H28" i="159" s="1"/>
  <c r="I22" i="159"/>
  <c r="F22" i="159"/>
  <c r="I21" i="159"/>
  <c r="F21" i="159"/>
  <c r="I20" i="159"/>
  <c r="F20" i="159"/>
  <c r="H19" i="159"/>
  <c r="E19" i="159"/>
  <c r="D19" i="159"/>
  <c r="D17" i="159" s="1"/>
  <c r="I18" i="159"/>
  <c r="F18" i="159"/>
  <c r="H17" i="159"/>
  <c r="H11" i="159" s="1"/>
  <c r="H16" i="159"/>
  <c r="H10" i="159" s="1"/>
  <c r="H25" i="159" s="1"/>
  <c r="H99" i="159" s="1"/>
  <c r="E16" i="159"/>
  <c r="E10" i="159" s="1"/>
  <c r="E25" i="159" s="1"/>
  <c r="D16" i="159"/>
  <c r="D10" i="159" s="1"/>
  <c r="D25" i="159" s="1"/>
  <c r="I14" i="159"/>
  <c r="F14" i="159"/>
  <c r="I13" i="159"/>
  <c r="F13" i="159"/>
  <c r="H12" i="159"/>
  <c r="E12" i="159"/>
  <c r="D12" i="159"/>
  <c r="H9" i="159"/>
  <c r="H24" i="159" s="1"/>
  <c r="E9" i="159"/>
  <c r="E24" i="159" s="1"/>
  <c r="D9" i="159"/>
  <c r="D11" i="161" l="1"/>
  <c r="D8" i="161" s="1"/>
  <c r="F12" i="159"/>
  <c r="I9" i="159"/>
  <c r="I39" i="159"/>
  <c r="I12" i="159"/>
  <c r="F19" i="159"/>
  <c r="D42" i="159"/>
  <c r="I42" i="159" s="1"/>
  <c r="F64" i="159"/>
  <c r="I47" i="159"/>
  <c r="I19" i="159"/>
  <c r="H13" i="161"/>
  <c r="I13" i="161" s="1"/>
  <c r="F43" i="159"/>
  <c r="F46" i="159"/>
  <c r="D83" i="159"/>
  <c r="I87" i="159"/>
  <c r="F90" i="159"/>
  <c r="E13" i="161"/>
  <c r="F13" i="161" s="1"/>
  <c r="I64" i="159"/>
  <c r="I71" i="159"/>
  <c r="I75" i="159"/>
  <c r="I90" i="159"/>
  <c r="F16" i="159"/>
  <c r="E42" i="159"/>
  <c r="F49" i="159"/>
  <c r="F84" i="159"/>
  <c r="I16" i="159"/>
  <c r="I49" i="159"/>
  <c r="H58" i="159"/>
  <c r="H37" i="159" s="1"/>
  <c r="I84" i="159"/>
  <c r="I10" i="159"/>
  <c r="D58" i="159"/>
  <c r="D37" i="159" s="1"/>
  <c r="D35" i="159" s="1"/>
  <c r="I73" i="159"/>
  <c r="F75" i="159"/>
  <c r="F154" i="81"/>
  <c r="I154" i="81"/>
  <c r="E8" i="161"/>
  <c r="F36" i="159"/>
  <c r="F62" i="159"/>
  <c r="I67" i="159"/>
  <c r="F71" i="159"/>
  <c r="H83" i="159"/>
  <c r="F47" i="159"/>
  <c r="I62" i="159"/>
  <c r="F73" i="159"/>
  <c r="E83" i="159"/>
  <c r="E37" i="159"/>
  <c r="E95" i="159" s="1"/>
  <c r="E99" i="159" s="1"/>
  <c r="F39" i="159"/>
  <c r="F67" i="159"/>
  <c r="F87" i="159"/>
  <c r="H8" i="161"/>
  <c r="I25" i="159"/>
  <c r="F25" i="159"/>
  <c r="D15" i="159"/>
  <c r="D11" i="159"/>
  <c r="D26" i="159" s="1"/>
  <c r="H93" i="159"/>
  <c r="I94" i="159"/>
  <c r="I17" i="159"/>
  <c r="H26" i="159"/>
  <c r="G229" i="68" s="1"/>
  <c r="F9" i="159"/>
  <c r="D29" i="159"/>
  <c r="H98" i="159"/>
  <c r="D24" i="159"/>
  <c r="H8" i="159"/>
  <c r="E30" i="159"/>
  <c r="I46" i="159"/>
  <c r="F10" i="159"/>
  <c r="H15" i="159"/>
  <c r="E17" i="159"/>
  <c r="I36" i="159"/>
  <c r="E94" i="159"/>
  <c r="D30" i="161" l="1"/>
  <c r="F288" i="68" s="1"/>
  <c r="F285" i="68" s="1"/>
  <c r="F8" i="161"/>
  <c r="I8" i="161" s="1"/>
  <c r="F289" i="68"/>
  <c r="F11" i="161"/>
  <c r="I11" i="161" s="1"/>
  <c r="F42" i="159"/>
  <c r="F58" i="159"/>
  <c r="I83" i="159"/>
  <c r="F83" i="159"/>
  <c r="E33" i="161"/>
  <c r="H35" i="159"/>
  <c r="I35" i="159" s="1"/>
  <c r="I37" i="159"/>
  <c r="I58" i="159"/>
  <c r="F37" i="159"/>
  <c r="E27" i="161"/>
  <c r="I15" i="159"/>
  <c r="E35" i="159"/>
  <c r="F35" i="159" s="1"/>
  <c r="D100" i="159"/>
  <c r="H33" i="161"/>
  <c r="H27" i="161"/>
  <c r="F94" i="159"/>
  <c r="E93" i="159"/>
  <c r="F17" i="159"/>
  <c r="E11" i="159"/>
  <c r="E15" i="159"/>
  <c r="F15" i="159" s="1"/>
  <c r="D23" i="159"/>
  <c r="D98" i="159"/>
  <c r="I98" i="159" s="1"/>
  <c r="H100" i="159"/>
  <c r="I26" i="159"/>
  <c r="F24" i="159"/>
  <c r="I24" i="159"/>
  <c r="E98" i="159"/>
  <c r="I11" i="159"/>
  <c r="D95" i="159"/>
  <c r="D28" i="159"/>
  <c r="H23" i="159"/>
  <c r="D8" i="159"/>
  <c r="I8" i="159" s="1"/>
  <c r="D33" i="161" l="1"/>
  <c r="D27" i="161"/>
  <c r="I27" i="161" s="1"/>
  <c r="I30" i="161"/>
  <c r="F30" i="161"/>
  <c r="F290" i="68"/>
  <c r="F27" i="161"/>
  <c r="I100" i="159"/>
  <c r="I23" i="159"/>
  <c r="F98" i="159"/>
  <c r="D93" i="159"/>
  <c r="I93" i="159" s="1"/>
  <c r="I95" i="159"/>
  <c r="D99" i="159"/>
  <c r="F95" i="159"/>
  <c r="E8" i="159"/>
  <c r="F8" i="159" s="1"/>
  <c r="E26" i="159"/>
  <c r="F11" i="159"/>
  <c r="H97" i="159"/>
  <c r="I33" i="161" l="1"/>
  <c r="I32" i="161"/>
  <c r="F33" i="161"/>
  <c r="I99" i="159"/>
  <c r="F99" i="159"/>
  <c r="F26" i="159"/>
  <c r="E100" i="159"/>
  <c r="E23" i="159"/>
  <c r="F23" i="159" s="1"/>
  <c r="D97" i="159"/>
  <c r="I97" i="159" s="1"/>
  <c r="F93" i="159"/>
  <c r="H265" i="68"/>
  <c r="I265" i="68"/>
  <c r="J265" i="68"/>
  <c r="K265" i="68"/>
  <c r="L265" i="68"/>
  <c r="M265" i="68"/>
  <c r="N265" i="68"/>
  <c r="O265" i="68"/>
  <c r="H264" i="68"/>
  <c r="I264" i="68"/>
  <c r="J264" i="68"/>
  <c r="K264" i="68"/>
  <c r="L264" i="68"/>
  <c r="M264" i="68"/>
  <c r="N264" i="68"/>
  <c r="O264" i="68"/>
  <c r="C274" i="68"/>
  <c r="H275" i="68"/>
  <c r="I275" i="68"/>
  <c r="J275" i="68"/>
  <c r="K275" i="68"/>
  <c r="L275" i="68"/>
  <c r="M275" i="68"/>
  <c r="N275" i="68"/>
  <c r="O275" i="68"/>
  <c r="P231" i="68"/>
  <c r="P157" i="68"/>
  <c r="P156" i="68"/>
  <c r="D150" i="68"/>
  <c r="P148" i="68"/>
  <c r="P147" i="68"/>
  <c r="D144" i="68"/>
  <c r="C273" i="68"/>
  <c r="F100" i="159" l="1"/>
  <c r="E97" i="159"/>
  <c r="F97" i="159" s="1"/>
  <c r="C275" i="68"/>
  <c r="E272" i="68" l="1"/>
  <c r="F102" i="68" l="1"/>
  <c r="C102" i="68" s="1"/>
  <c r="I39" i="92" l="1"/>
  <c r="I40" i="92"/>
  <c r="I41" i="92"/>
  <c r="G38" i="92"/>
  <c r="F38" i="92"/>
  <c r="G35" i="92"/>
  <c r="F35" i="92"/>
  <c r="I36" i="92"/>
  <c r="I33" i="92"/>
  <c r="I34" i="92"/>
  <c r="G32" i="92"/>
  <c r="F32" i="92"/>
  <c r="I31" i="92"/>
  <c r="G30" i="92"/>
  <c r="F30" i="92"/>
  <c r="I32" i="92" l="1"/>
  <c r="I30" i="92"/>
  <c r="F28" i="92"/>
  <c r="I26" i="92"/>
  <c r="I27" i="92"/>
  <c r="G25" i="92"/>
  <c r="F25" i="92"/>
  <c r="G22" i="92"/>
  <c r="F22" i="92"/>
  <c r="G19" i="92"/>
  <c r="F19" i="92"/>
  <c r="F13" i="92"/>
  <c r="I25" i="92" l="1"/>
  <c r="C72" i="68"/>
  <c r="E74" i="68" l="1"/>
  <c r="C73" i="68"/>
  <c r="C74" i="68" s="1"/>
  <c r="E61" i="68" l="1"/>
  <c r="E60" i="68"/>
  <c r="D276" i="68" l="1"/>
  <c r="F54" i="91"/>
  <c r="I54" i="91"/>
  <c r="F47" i="91" l="1"/>
  <c r="F48" i="91"/>
  <c r="F46" i="91"/>
  <c r="I46" i="91"/>
  <c r="F49" i="91"/>
  <c r="I48" i="91"/>
  <c r="F63" i="91" l="1"/>
  <c r="F58" i="91"/>
  <c r="H27" i="91"/>
  <c r="H26" i="91" s="1"/>
  <c r="F27" i="91"/>
  <c r="I27" i="91" s="1"/>
  <c r="H63" i="91" l="1"/>
  <c r="I63" i="91" s="1"/>
  <c r="I58" i="91"/>
  <c r="I26" i="91"/>
  <c r="E8" i="83"/>
  <c r="D277" i="68" l="1"/>
  <c r="D278" i="68" s="1"/>
  <c r="D284" i="68"/>
  <c r="E121" i="81"/>
  <c r="E120" i="81"/>
  <c r="D120" i="81"/>
  <c r="I135" i="81"/>
  <c r="I133" i="81"/>
  <c r="F133" i="81"/>
  <c r="D122" i="81" l="1"/>
  <c r="D121" i="81" s="1"/>
  <c r="F20" i="83" l="1"/>
  <c r="D19" i="83"/>
  <c r="H92" i="140" l="1"/>
  <c r="G92" i="140"/>
  <c r="J92" i="140" s="1"/>
  <c r="F92" i="140"/>
  <c r="J91" i="140"/>
  <c r="I91" i="140"/>
  <c r="J90" i="140"/>
  <c r="I90" i="140"/>
  <c r="J89" i="140"/>
  <c r="D89" i="140"/>
  <c r="I89" i="140" s="1"/>
  <c r="J85" i="140"/>
  <c r="I85" i="140"/>
  <c r="H81" i="140"/>
  <c r="G81" i="140"/>
  <c r="J81" i="140" s="1"/>
  <c r="J80" i="140"/>
  <c r="D80" i="140"/>
  <c r="I80" i="140" s="1"/>
  <c r="J77" i="140"/>
  <c r="D77" i="140"/>
  <c r="I77" i="140" s="1"/>
  <c r="J76" i="140"/>
  <c r="D76" i="140"/>
  <c r="I76" i="140" s="1"/>
  <c r="J75" i="140"/>
  <c r="D75" i="140"/>
  <c r="I75" i="140" s="1"/>
  <c r="G69" i="140"/>
  <c r="J69" i="140" s="1"/>
  <c r="J68" i="140"/>
  <c r="D68" i="140"/>
  <c r="I68" i="140" s="1"/>
  <c r="J67" i="140"/>
  <c r="D67" i="140"/>
  <c r="I67" i="140" s="1"/>
  <c r="J66" i="140"/>
  <c r="D66" i="140"/>
  <c r="I66" i="140" s="1"/>
  <c r="H65" i="140"/>
  <c r="G65" i="140"/>
  <c r="J65" i="140" s="1"/>
  <c r="F65" i="140"/>
  <c r="E65" i="140"/>
  <c r="J63" i="140"/>
  <c r="I63" i="140"/>
  <c r="J62" i="140"/>
  <c r="D62" i="140"/>
  <c r="I62" i="140" s="1"/>
  <c r="J61" i="140"/>
  <c r="D61" i="140"/>
  <c r="I61" i="140" s="1"/>
  <c r="H60" i="140"/>
  <c r="G60" i="140"/>
  <c r="F60" i="140"/>
  <c r="E60" i="140"/>
  <c r="J54" i="140"/>
  <c r="D54" i="140"/>
  <c r="I54" i="140" s="1"/>
  <c r="H53" i="140"/>
  <c r="G53" i="140"/>
  <c r="J53" i="140" s="1"/>
  <c r="F53" i="140"/>
  <c r="E53" i="140"/>
  <c r="J52" i="140"/>
  <c r="D52" i="140"/>
  <c r="I52" i="140" s="1"/>
  <c r="J51" i="140"/>
  <c r="D51" i="140"/>
  <c r="I51" i="140" s="1"/>
  <c r="J50" i="140"/>
  <c r="D50" i="140"/>
  <c r="I50" i="140" s="1"/>
  <c r="J49" i="140"/>
  <c r="D49" i="140"/>
  <c r="I49" i="140" s="1"/>
  <c r="J48" i="140"/>
  <c r="D48" i="140"/>
  <c r="I48" i="140" s="1"/>
  <c r="H47" i="140"/>
  <c r="G47" i="140"/>
  <c r="F47" i="140"/>
  <c r="E47" i="140"/>
  <c r="J45" i="140"/>
  <c r="D45" i="140"/>
  <c r="I45" i="140" s="1"/>
  <c r="J44" i="140"/>
  <c r="D44" i="140"/>
  <c r="I44" i="140" s="1"/>
  <c r="J43" i="140"/>
  <c r="D43" i="140"/>
  <c r="I43" i="140" s="1"/>
  <c r="J42" i="140"/>
  <c r="D42" i="140"/>
  <c r="I42" i="140" s="1"/>
  <c r="J41" i="140"/>
  <c r="D41" i="140"/>
  <c r="I41" i="140" s="1"/>
  <c r="H40" i="140"/>
  <c r="G40" i="140"/>
  <c r="J40" i="140" s="1"/>
  <c r="F40" i="140"/>
  <c r="E40" i="140"/>
  <c r="J35" i="140"/>
  <c r="D35" i="140"/>
  <c r="I35" i="140" s="1"/>
  <c r="J31" i="140"/>
  <c r="D31" i="140"/>
  <c r="I31" i="140" s="1"/>
  <c r="H28" i="140"/>
  <c r="G28" i="140"/>
  <c r="J28" i="140" s="1"/>
  <c r="H21" i="140"/>
  <c r="G21" i="140"/>
  <c r="J21" i="140" s="1"/>
  <c r="K20" i="140"/>
  <c r="H20" i="140"/>
  <c r="G20" i="140"/>
  <c r="J20" i="140" s="1"/>
  <c r="F20" i="140"/>
  <c r="H19" i="140"/>
  <c r="G19" i="140"/>
  <c r="J19" i="140" s="1"/>
  <c r="F19" i="140"/>
  <c r="H18" i="140"/>
  <c r="G18" i="140"/>
  <c r="J18" i="140" s="1"/>
  <c r="F18" i="140"/>
  <c r="E17" i="140"/>
  <c r="G14" i="140"/>
  <c r="J14" i="140" s="1"/>
  <c r="F14" i="140"/>
  <c r="G12" i="140"/>
  <c r="J12" i="140" s="1"/>
  <c r="F12" i="140"/>
  <c r="E12" i="140"/>
  <c r="E9" i="140" s="1"/>
  <c r="G11" i="140"/>
  <c r="J11" i="140" s="1"/>
  <c r="F11" i="140"/>
  <c r="G10" i="140"/>
  <c r="F10" i="140"/>
  <c r="K9" i="140"/>
  <c r="H9" i="140"/>
  <c r="J6" i="140"/>
  <c r="F6" i="140"/>
  <c r="D6" i="140" s="1"/>
  <c r="I6" i="140" s="1"/>
  <c r="D10" i="140" l="1"/>
  <c r="I10" i="140" s="1"/>
  <c r="D92" i="140"/>
  <c r="I92" i="140" s="1"/>
  <c r="F17" i="140"/>
  <c r="D11" i="140"/>
  <c r="I11" i="140" s="1"/>
  <c r="D65" i="140"/>
  <c r="I65" i="140" s="1"/>
  <c r="G9" i="140"/>
  <c r="J9" i="140" s="1"/>
  <c r="J10" i="140"/>
  <c r="F9" i="140"/>
  <c r="D19" i="140"/>
  <c r="I19" i="140" s="1"/>
  <c r="D14" i="140"/>
  <c r="I14" i="140" s="1"/>
  <c r="D28" i="140"/>
  <c r="I28" i="140" s="1"/>
  <c r="D40" i="140"/>
  <c r="I40" i="140" s="1"/>
  <c r="D60" i="140"/>
  <c r="I60" i="140" s="1"/>
  <c r="G17" i="140"/>
  <c r="J17" i="140" s="1"/>
  <c r="H17" i="140"/>
  <c r="D20" i="140"/>
  <c r="I20" i="140" s="1"/>
  <c r="D47" i="140"/>
  <c r="I47" i="140" s="1"/>
  <c r="D53" i="140"/>
  <c r="I53" i="140" s="1"/>
  <c r="D12" i="140"/>
  <c r="I12" i="140" s="1"/>
  <c r="D21" i="140"/>
  <c r="I21" i="140" s="1"/>
  <c r="J47" i="140"/>
  <c r="J60" i="140"/>
  <c r="D69" i="140"/>
  <c r="I69" i="140" s="1"/>
  <c r="D81" i="140"/>
  <c r="I81" i="140" s="1"/>
  <c r="D18" i="140"/>
  <c r="I18" i="140" s="1"/>
  <c r="D175" i="68"/>
  <c r="D174" i="68"/>
  <c r="C174" i="68" s="1"/>
  <c r="D17" i="140" l="1"/>
  <c r="I17" i="140" s="1"/>
  <c r="D9" i="140"/>
  <c r="I9" i="140" s="1"/>
  <c r="G267" i="68" l="1"/>
  <c r="G268" i="68"/>
  <c r="G265" i="68" s="1"/>
  <c r="C39" i="68" l="1"/>
  <c r="C31" i="68" l="1"/>
  <c r="D25" i="68"/>
  <c r="C30" i="68"/>
  <c r="E32" i="68" l="1"/>
  <c r="H21" i="83" l="1"/>
  <c r="H46" i="83" l="1"/>
  <c r="H29" i="83"/>
  <c r="H230" i="68" l="1"/>
  <c r="I230" i="68"/>
  <c r="J230" i="68"/>
  <c r="K230" i="68"/>
  <c r="L230" i="68"/>
  <c r="M230" i="68"/>
  <c r="N230" i="68"/>
  <c r="O230" i="68"/>
  <c r="F230" i="68" l="1"/>
  <c r="E230" i="68"/>
  <c r="F15" i="68" l="1"/>
  <c r="I45" i="92" l="1"/>
  <c r="I44" i="92"/>
  <c r="G43" i="92"/>
  <c r="H269" i="68" l="1"/>
  <c r="I269" i="68"/>
  <c r="J269" i="68"/>
  <c r="K269" i="68"/>
  <c r="L269" i="68"/>
  <c r="M269" i="68"/>
  <c r="N269" i="68"/>
  <c r="O269" i="68"/>
  <c r="C265" i="68"/>
  <c r="F269" i="68" l="1"/>
  <c r="C271" i="68"/>
  <c r="C267" i="68"/>
  <c r="C268" i="68"/>
  <c r="I38" i="92" l="1"/>
  <c r="E269" i="68"/>
  <c r="I37" i="92"/>
  <c r="G13" i="92"/>
  <c r="F26" i="91" l="1"/>
  <c r="I35" i="92"/>
  <c r="H176" i="68"/>
  <c r="I176" i="68"/>
  <c r="J176" i="68"/>
  <c r="K176" i="68"/>
  <c r="L176" i="68"/>
  <c r="M176" i="68"/>
  <c r="N176" i="68"/>
  <c r="O176" i="68"/>
  <c r="H173" i="68"/>
  <c r="I173" i="68"/>
  <c r="J173" i="68"/>
  <c r="K173" i="68"/>
  <c r="L173" i="68"/>
  <c r="M173" i="68"/>
  <c r="N173" i="68"/>
  <c r="O173" i="68"/>
  <c r="D172" i="68"/>
  <c r="P172" i="68"/>
  <c r="P171" i="68"/>
  <c r="D171" i="68"/>
  <c r="F173" i="68" l="1"/>
  <c r="F176" i="68" l="1"/>
  <c r="C178" i="68" l="1"/>
  <c r="E169" i="81" l="1"/>
  <c r="H170" i="81"/>
  <c r="E170" i="81"/>
  <c r="H149" i="81"/>
  <c r="E192" i="81" l="1"/>
  <c r="E146" i="68"/>
  <c r="H192" i="81" l="1"/>
  <c r="D55" i="68"/>
  <c r="E212" i="81"/>
  <c r="H38" i="82"/>
  <c r="H37" i="82"/>
  <c r="H36" i="82" s="1"/>
  <c r="H49" i="82" s="1"/>
  <c r="I49" i="82" s="1"/>
  <c r="D49" i="68" l="1"/>
  <c r="H212" i="81"/>
  <c r="E34" i="82"/>
  <c r="E49" i="82"/>
  <c r="H233" i="68"/>
  <c r="I233" i="68"/>
  <c r="J233" i="68"/>
  <c r="K233" i="68"/>
  <c r="L233" i="68"/>
  <c r="M233" i="68"/>
  <c r="N233" i="68"/>
  <c r="O233" i="68"/>
  <c r="L266" i="68" l="1"/>
  <c r="K266" i="68"/>
  <c r="N266" i="68"/>
  <c r="J266" i="68"/>
  <c r="O266" i="68"/>
  <c r="M266" i="68"/>
  <c r="I266" i="68"/>
  <c r="H266" i="68"/>
  <c r="H286" i="68"/>
  <c r="H292" i="68" s="1"/>
  <c r="I286" i="68"/>
  <c r="I292" i="68" s="1"/>
  <c r="J286" i="68"/>
  <c r="J292" i="68" s="1"/>
  <c r="K286" i="68"/>
  <c r="K292" i="68" s="1"/>
  <c r="L286" i="68"/>
  <c r="L292" i="68" s="1"/>
  <c r="M286" i="68"/>
  <c r="M292" i="68" s="1"/>
  <c r="N286" i="68"/>
  <c r="N292" i="68" s="1"/>
  <c r="O286" i="68"/>
  <c r="O292" i="68" s="1"/>
  <c r="H285" i="68"/>
  <c r="I285" i="68"/>
  <c r="J285" i="68"/>
  <c r="K285" i="68"/>
  <c r="L285" i="68"/>
  <c r="M285" i="68"/>
  <c r="N285" i="68"/>
  <c r="O285" i="68"/>
  <c r="P289" i="68" l="1"/>
  <c r="P286" i="68" s="1"/>
  <c r="P288" i="68"/>
  <c r="P285" i="68" s="1"/>
  <c r="P232" i="68"/>
  <c r="P229" i="68"/>
  <c r="P228" i="68"/>
  <c r="G286" i="68"/>
  <c r="G285" i="68"/>
  <c r="E286" i="68"/>
  <c r="E285" i="68"/>
  <c r="D286" i="68"/>
  <c r="C145" i="68" l="1"/>
  <c r="C144" i="68"/>
  <c r="C147" i="68" l="1"/>
  <c r="C149" i="68" s="1"/>
  <c r="F286" i="68" l="1"/>
  <c r="F287" i="68" s="1"/>
  <c r="F183" i="68" l="1"/>
  <c r="F43" i="92"/>
  <c r="I43" i="92" s="1"/>
  <c r="I42" i="92"/>
  <c r="I18" i="92"/>
  <c r="I17" i="92"/>
  <c r="G16" i="92"/>
  <c r="F16" i="92"/>
  <c r="D16" i="92"/>
  <c r="D19" i="92" s="1"/>
  <c r="D22" i="92" s="1"/>
  <c r="D25" i="92" s="1"/>
  <c r="I15" i="92"/>
  <c r="I13" i="92"/>
  <c r="I56" i="91"/>
  <c r="F56" i="91"/>
  <c r="I31" i="91"/>
  <c r="F31" i="91"/>
  <c r="F30" i="91"/>
  <c r="E29" i="91"/>
  <c r="D29" i="91"/>
  <c r="I28" i="91"/>
  <c r="F28" i="91"/>
  <c r="E25" i="91"/>
  <c r="E60" i="91" l="1"/>
  <c r="E65" i="91"/>
  <c r="E62" i="91" s="1"/>
  <c r="E23" i="91"/>
  <c r="H23" i="91" s="1"/>
  <c r="F34" i="91"/>
  <c r="I34" i="91" s="1"/>
  <c r="H34" i="91"/>
  <c r="I47" i="91"/>
  <c r="F276" i="68"/>
  <c r="I53" i="91"/>
  <c r="F53" i="91"/>
  <c r="F29" i="91"/>
  <c r="E276" i="68"/>
  <c r="I16" i="92"/>
  <c r="F25" i="91"/>
  <c r="H25" i="91"/>
  <c r="F24" i="91"/>
  <c r="I24" i="91"/>
  <c r="H29" i="91"/>
  <c r="I29" i="91" s="1"/>
  <c r="I30" i="91"/>
  <c r="D23" i="91"/>
  <c r="H65" i="91" l="1"/>
  <c r="F60" i="91"/>
  <c r="E57" i="91"/>
  <c r="H60" i="91"/>
  <c r="H62" i="91"/>
  <c r="H64" i="91"/>
  <c r="H33" i="91"/>
  <c r="H59" i="91" s="1"/>
  <c r="E283" i="68" s="1"/>
  <c r="E277" i="68" s="1"/>
  <c r="F33" i="91"/>
  <c r="I33" i="91" s="1"/>
  <c r="F9" i="91"/>
  <c r="F10" i="91"/>
  <c r="I10" i="91"/>
  <c r="I9" i="91"/>
  <c r="I45" i="91"/>
  <c r="F59" i="91"/>
  <c r="F61" i="91"/>
  <c r="F45" i="91"/>
  <c r="F23" i="91"/>
  <c r="I25" i="91"/>
  <c r="F113" i="68"/>
  <c r="I23" i="91"/>
  <c r="I46" i="83"/>
  <c r="F46" i="83"/>
  <c r="H45" i="83"/>
  <c r="I45" i="83" s="1"/>
  <c r="F45" i="83"/>
  <c r="I44" i="83"/>
  <c r="F44" i="83"/>
  <c r="H43" i="83"/>
  <c r="H42" i="83"/>
  <c r="I42" i="83" s="1"/>
  <c r="F42" i="83"/>
  <c r="H41" i="83"/>
  <c r="I41" i="83" s="1"/>
  <c r="F41" i="83"/>
  <c r="H40" i="83"/>
  <c r="I40" i="83" s="1"/>
  <c r="F40" i="83"/>
  <c r="H33" i="83"/>
  <c r="I33" i="83" s="1"/>
  <c r="F33" i="83"/>
  <c r="H32" i="83"/>
  <c r="F32" i="83"/>
  <c r="E30" i="83"/>
  <c r="D30" i="83"/>
  <c r="I29" i="83"/>
  <c r="F29" i="83"/>
  <c r="H27" i="83"/>
  <c r="E27" i="83"/>
  <c r="D27" i="83"/>
  <c r="H25" i="83"/>
  <c r="E25" i="83"/>
  <c r="D25" i="83"/>
  <c r="I21" i="83"/>
  <c r="F21" i="83"/>
  <c r="H19" i="83"/>
  <c r="E19" i="83"/>
  <c r="E22" i="83" s="1"/>
  <c r="D22" i="83"/>
  <c r="H14" i="83"/>
  <c r="I14" i="83" s="1"/>
  <c r="F14" i="83"/>
  <c r="E13" i="83"/>
  <c r="D13" i="83"/>
  <c r="H12" i="83"/>
  <c r="H11" i="83" s="1"/>
  <c r="F12" i="83"/>
  <c r="E11" i="83"/>
  <c r="E16" i="83" s="1"/>
  <c r="E54" i="83" s="1"/>
  <c r="H54" i="83" s="1"/>
  <c r="D11" i="83"/>
  <c r="D16" i="83" s="1"/>
  <c r="H10" i="83"/>
  <c r="I10" i="83" s="1"/>
  <c r="F10" i="83"/>
  <c r="D8" i="83"/>
  <c r="I39" i="82"/>
  <c r="F39" i="82"/>
  <c r="I38" i="82"/>
  <c r="F38" i="82"/>
  <c r="I37" i="82"/>
  <c r="F37" i="82"/>
  <c r="I26" i="82"/>
  <c r="I14" i="82"/>
  <c r="F184" i="68"/>
  <c r="I217" i="81"/>
  <c r="H217" i="81"/>
  <c r="E217" i="81"/>
  <c r="D217" i="81"/>
  <c r="I216" i="81"/>
  <c r="I215" i="81"/>
  <c r="H208" i="81"/>
  <c r="F208" i="81"/>
  <c r="I208" i="81" s="1"/>
  <c r="H207" i="81"/>
  <c r="F207" i="81"/>
  <c r="I207" i="81" s="1"/>
  <c r="E206" i="81"/>
  <c r="E210" i="81" s="1"/>
  <c r="D210" i="81"/>
  <c r="I205" i="81"/>
  <c r="H189" i="81"/>
  <c r="E189" i="81"/>
  <c r="D189" i="81"/>
  <c r="H188" i="81"/>
  <c r="F188" i="81"/>
  <c r="I188" i="81" s="1"/>
  <c r="E187" i="81"/>
  <c r="E201" i="81" s="1"/>
  <c r="H201" i="81" s="1"/>
  <c r="D187" i="81"/>
  <c r="H184" i="81"/>
  <c r="I184" i="81" s="1"/>
  <c r="F184" i="81"/>
  <c r="I183" i="81"/>
  <c r="H182" i="81"/>
  <c r="F182" i="81"/>
  <c r="I182" i="81" s="1"/>
  <c r="D181" i="81"/>
  <c r="I177" i="81"/>
  <c r="F177" i="81"/>
  <c r="H176" i="81"/>
  <c r="I176" i="81" s="1"/>
  <c r="F176" i="81"/>
  <c r="H175" i="81"/>
  <c r="F175" i="81"/>
  <c r="E174" i="81"/>
  <c r="H171" i="81"/>
  <c r="E171" i="81"/>
  <c r="D171" i="81"/>
  <c r="D169" i="81"/>
  <c r="E168" i="81"/>
  <c r="D168" i="81"/>
  <c r="H153" i="81"/>
  <c r="I153" i="81" s="1"/>
  <c r="F153" i="81"/>
  <c r="H152" i="81"/>
  <c r="I152" i="81" s="1"/>
  <c r="F152" i="81"/>
  <c r="E151" i="81"/>
  <c r="D151" i="81"/>
  <c r="I149" i="81"/>
  <c r="F149" i="81"/>
  <c r="H148" i="81"/>
  <c r="I148" i="81" s="1"/>
  <c r="F148" i="81"/>
  <c r="H147" i="81"/>
  <c r="I147" i="81" s="1"/>
  <c r="F147" i="81"/>
  <c r="E146" i="81"/>
  <c r="D146" i="81"/>
  <c r="H145" i="81"/>
  <c r="F145" i="81"/>
  <c r="I145" i="81" s="1"/>
  <c r="I144" i="81"/>
  <c r="H144" i="81"/>
  <c r="H143" i="81"/>
  <c r="I143" i="81"/>
  <c r="H142" i="81"/>
  <c r="E142" i="81"/>
  <c r="E141" i="81"/>
  <c r="D141" i="81"/>
  <c r="E140" i="81"/>
  <c r="D140" i="81"/>
  <c r="E137" i="81"/>
  <c r="D137" i="81"/>
  <c r="H132" i="81"/>
  <c r="I132" i="81" s="1"/>
  <c r="F132" i="81"/>
  <c r="H131" i="81"/>
  <c r="H120" i="81" s="1"/>
  <c r="F131" i="81"/>
  <c r="E130" i="81"/>
  <c r="D130" i="81"/>
  <c r="H128" i="81"/>
  <c r="H119" i="81" s="1"/>
  <c r="F128" i="81"/>
  <c r="H127" i="81"/>
  <c r="F127" i="81"/>
  <c r="I127" i="81" s="1"/>
  <c r="H126" i="81"/>
  <c r="I126" i="81" s="1"/>
  <c r="F126" i="81"/>
  <c r="H125" i="81"/>
  <c r="F125" i="81"/>
  <c r="I125" i="81" s="1"/>
  <c r="H124" i="81"/>
  <c r="F124" i="81"/>
  <c r="I124" i="81" s="1"/>
  <c r="H123" i="81"/>
  <c r="F123" i="81"/>
  <c r="I123" i="81" s="1"/>
  <c r="H122" i="81"/>
  <c r="F122" i="81"/>
  <c r="I122" i="81" s="1"/>
  <c r="E119" i="81"/>
  <c r="D119" i="81"/>
  <c r="I118" i="81"/>
  <c r="I91" i="81"/>
  <c r="H91" i="81"/>
  <c r="I90" i="81"/>
  <c r="H90" i="81"/>
  <c r="I89" i="81"/>
  <c r="H89" i="81"/>
  <c r="E88" i="81"/>
  <c r="H88" i="81" s="1"/>
  <c r="D88" i="81"/>
  <c r="H87" i="81"/>
  <c r="I87" i="81" s="1"/>
  <c r="F87" i="81"/>
  <c r="H86" i="81"/>
  <c r="I86" i="81" s="1"/>
  <c r="F86" i="81"/>
  <c r="E85" i="81"/>
  <c r="D85" i="81"/>
  <c r="E84" i="81"/>
  <c r="H84" i="81" s="1"/>
  <c r="D84" i="81"/>
  <c r="E83" i="81"/>
  <c r="D83" i="81"/>
  <c r="I82" i="81"/>
  <c r="E82" i="81"/>
  <c r="D82" i="81"/>
  <c r="H80" i="81"/>
  <c r="F80" i="81"/>
  <c r="H79" i="81"/>
  <c r="F79" i="81"/>
  <c r="E78" i="81"/>
  <c r="H77" i="81"/>
  <c r="F77" i="81"/>
  <c r="I77" i="81" s="1"/>
  <c r="H76" i="81"/>
  <c r="F76" i="81"/>
  <c r="I76" i="81" s="1"/>
  <c r="H75" i="81"/>
  <c r="F75" i="81"/>
  <c r="I75" i="81" s="1"/>
  <c r="H74" i="81"/>
  <c r="I74" i="81"/>
  <c r="H73" i="81"/>
  <c r="I73" i="81"/>
  <c r="E72" i="81"/>
  <c r="H72" i="81" s="1"/>
  <c r="D72" i="81"/>
  <c r="E71" i="81"/>
  <c r="H71" i="81" s="1"/>
  <c r="H65" i="81"/>
  <c r="H63" i="81" s="1"/>
  <c r="E65" i="81"/>
  <c r="D65" i="81"/>
  <c r="D63" i="81" s="1"/>
  <c r="H30" i="83" l="1"/>
  <c r="I30" i="83" s="1"/>
  <c r="H26" i="83"/>
  <c r="I60" i="91"/>
  <c r="F283" i="68"/>
  <c r="F277" i="68" s="1"/>
  <c r="H57" i="91"/>
  <c r="I57" i="91" s="1"/>
  <c r="D201" i="81"/>
  <c r="D214" i="81" s="1"/>
  <c r="F189" i="81"/>
  <c r="I189" i="81" s="1"/>
  <c r="F202" i="68"/>
  <c r="F58" i="68"/>
  <c r="C58" i="68" s="1"/>
  <c r="H187" i="81"/>
  <c r="E198" i="68"/>
  <c r="E195" i="68" s="1"/>
  <c r="D54" i="83"/>
  <c r="F201" i="68"/>
  <c r="H32" i="91"/>
  <c r="F32" i="91"/>
  <c r="I32" i="91" s="1"/>
  <c r="H168" i="81"/>
  <c r="I168" i="81" s="1"/>
  <c r="F57" i="68"/>
  <c r="C57" i="68" s="1"/>
  <c r="H195" i="81"/>
  <c r="F198" i="81"/>
  <c r="I198" i="81" s="1"/>
  <c r="D194" i="81"/>
  <c r="H199" i="81"/>
  <c r="H54" i="81"/>
  <c r="D179" i="81"/>
  <c r="I65" i="91"/>
  <c r="I64" i="91"/>
  <c r="E179" i="81"/>
  <c r="H137" i="81"/>
  <c r="C282" i="68"/>
  <c r="I59" i="91"/>
  <c r="H121" i="81"/>
  <c r="F192" i="68"/>
  <c r="D71" i="81"/>
  <c r="D70" i="81" s="1"/>
  <c r="H169" i="81"/>
  <c r="D78" i="81"/>
  <c r="F78" i="81" s="1"/>
  <c r="H78" i="81"/>
  <c r="H140" i="81"/>
  <c r="I140" i="81" s="1"/>
  <c r="F142" i="81"/>
  <c r="I142" i="81" s="1"/>
  <c r="H141" i="81"/>
  <c r="F189" i="68"/>
  <c r="I61" i="91"/>
  <c r="F130" i="81"/>
  <c r="E52" i="82"/>
  <c r="E81" i="81"/>
  <c r="H81" i="81" s="1"/>
  <c r="F65" i="91"/>
  <c r="F30" i="83"/>
  <c r="I19" i="83"/>
  <c r="I27" i="83"/>
  <c r="F186" i="68"/>
  <c r="F27" i="83"/>
  <c r="I32" i="83"/>
  <c r="F140" i="81"/>
  <c r="F13" i="83"/>
  <c r="F205" i="68"/>
  <c r="H82" i="81"/>
  <c r="H83" i="81"/>
  <c r="I170" i="81"/>
  <c r="D17" i="83"/>
  <c r="F198" i="68" s="1"/>
  <c r="F57" i="91"/>
  <c r="F85" i="81"/>
  <c r="F137" i="81"/>
  <c r="I137" i="81" s="1"/>
  <c r="F170" i="81"/>
  <c r="D24" i="83"/>
  <c r="F65" i="81"/>
  <c r="F151" i="81"/>
  <c r="F187" i="81"/>
  <c r="I187" i="81" s="1"/>
  <c r="E26" i="82"/>
  <c r="I35" i="82"/>
  <c r="C258" i="68"/>
  <c r="F22" i="83"/>
  <c r="F146" i="81"/>
  <c r="E167" i="81"/>
  <c r="F169" i="81"/>
  <c r="F174" i="81"/>
  <c r="I175" i="81"/>
  <c r="F181" i="81"/>
  <c r="I181" i="81" s="1"/>
  <c r="G193" i="68"/>
  <c r="F9" i="83"/>
  <c r="E24" i="83"/>
  <c r="F72" i="81"/>
  <c r="I72" i="81" s="1"/>
  <c r="I80" i="81"/>
  <c r="D81" i="81"/>
  <c r="F83" i="81"/>
  <c r="I83" i="81" s="1"/>
  <c r="F84" i="81"/>
  <c r="I84" i="81" s="1"/>
  <c r="H146" i="81"/>
  <c r="F168" i="81"/>
  <c r="H174" i="81"/>
  <c r="I174" i="81" s="1"/>
  <c r="H181" i="81"/>
  <c r="H26" i="82"/>
  <c r="F187" i="68" s="1"/>
  <c r="H9" i="83"/>
  <c r="H8" i="83" s="1"/>
  <c r="I8" i="83" s="1"/>
  <c r="F11" i="83"/>
  <c r="F116" i="68"/>
  <c r="I63" i="81"/>
  <c r="I79" i="81"/>
  <c r="F210" i="81"/>
  <c r="I210" i="81" s="1"/>
  <c r="H206" i="81"/>
  <c r="H210" i="81" s="1"/>
  <c r="F36" i="82"/>
  <c r="E17" i="83"/>
  <c r="E15" i="83" s="1"/>
  <c r="F19" i="83"/>
  <c r="F26" i="83"/>
  <c r="F64" i="91"/>
  <c r="H16" i="83"/>
  <c r="E199" i="68" s="1"/>
  <c r="I11" i="83"/>
  <c r="I12" i="83"/>
  <c r="F16" i="83"/>
  <c r="H22" i="83"/>
  <c r="H13" i="83"/>
  <c r="I13" i="83" s="1"/>
  <c r="I28" i="82"/>
  <c r="I36" i="82"/>
  <c r="I30" i="82"/>
  <c r="F28" i="82"/>
  <c r="F30" i="82"/>
  <c r="I119" i="81"/>
  <c r="E63" i="81"/>
  <c r="I65" i="81"/>
  <c r="E70" i="81"/>
  <c r="H85" i="81"/>
  <c r="I85" i="81" s="1"/>
  <c r="F119" i="81"/>
  <c r="I128" i="81"/>
  <c r="H130" i="81"/>
  <c r="I130" i="81" s="1"/>
  <c r="I131" i="81"/>
  <c r="D139" i="81"/>
  <c r="F141" i="81"/>
  <c r="I141" i="81" s="1"/>
  <c r="I146" i="81"/>
  <c r="H151" i="81"/>
  <c r="I151" i="81" s="1"/>
  <c r="D167" i="81"/>
  <c r="F206" i="81"/>
  <c r="I206" i="81" s="1"/>
  <c r="E117" i="81"/>
  <c r="F120" i="81"/>
  <c r="I120" i="81" s="1"/>
  <c r="E139" i="81"/>
  <c r="D55" i="83" l="1"/>
  <c r="D53" i="83" s="1"/>
  <c r="F55" i="68"/>
  <c r="F49" i="68" s="1"/>
  <c r="E200" i="81"/>
  <c r="F54" i="68"/>
  <c r="F48" i="68" s="1"/>
  <c r="E55" i="83"/>
  <c r="H55" i="83" s="1"/>
  <c r="E214" i="81"/>
  <c r="E211" i="81" s="1"/>
  <c r="F194" i="81"/>
  <c r="I194" i="81" s="1"/>
  <c r="D202" i="81"/>
  <c r="D54" i="68" s="1"/>
  <c r="F93" i="81"/>
  <c r="I93" i="81" s="1"/>
  <c r="I169" i="81"/>
  <c r="F199" i="81"/>
  <c r="I199" i="81" s="1"/>
  <c r="D192" i="81"/>
  <c r="F192" i="81" s="1"/>
  <c r="I192" i="81" s="1"/>
  <c r="F92" i="81"/>
  <c r="I92" i="81" s="1"/>
  <c r="F114" i="81"/>
  <c r="F101" i="81"/>
  <c r="I101" i="81" s="1"/>
  <c r="F63" i="81"/>
  <c r="D47" i="82"/>
  <c r="C283" i="68"/>
  <c r="I62" i="91"/>
  <c r="F62" i="91"/>
  <c r="H117" i="81"/>
  <c r="C51" i="68"/>
  <c r="H179" i="81"/>
  <c r="H167" i="81"/>
  <c r="I167" i="81" s="1"/>
  <c r="I78" i="81"/>
  <c r="F71" i="81"/>
  <c r="I71" i="81" s="1"/>
  <c r="D15" i="83"/>
  <c r="F15" i="83" s="1"/>
  <c r="F201" i="81"/>
  <c r="H34" i="82"/>
  <c r="I34" i="82" s="1"/>
  <c r="D51" i="82"/>
  <c r="I201" i="81"/>
  <c r="F32" i="82"/>
  <c r="F179" i="81"/>
  <c r="I179" i="81" s="1"/>
  <c r="C52" i="68"/>
  <c r="F81" i="81"/>
  <c r="I81" i="81" s="1"/>
  <c r="H139" i="81"/>
  <c r="H52" i="82"/>
  <c r="H51" i="82"/>
  <c r="I26" i="83"/>
  <c r="F8" i="83"/>
  <c r="I9" i="83"/>
  <c r="H24" i="83"/>
  <c r="I24" i="83" s="1"/>
  <c r="F139" i="81"/>
  <c r="I139" i="81" s="1"/>
  <c r="F17" i="83"/>
  <c r="F24" i="83"/>
  <c r="F167" i="81"/>
  <c r="D52" i="82"/>
  <c r="G192" i="68"/>
  <c r="F204" i="68"/>
  <c r="F195" i="68" s="1"/>
  <c r="I52" i="83"/>
  <c r="D178" i="81"/>
  <c r="I32" i="82"/>
  <c r="F190" i="68"/>
  <c r="F49" i="82"/>
  <c r="I22" i="83"/>
  <c r="D117" i="81"/>
  <c r="F51" i="83"/>
  <c r="C259" i="68"/>
  <c r="I16" i="83"/>
  <c r="F54" i="83"/>
  <c r="H17" i="83"/>
  <c r="F199" i="68" s="1"/>
  <c r="F196" i="68" s="1"/>
  <c r="F52" i="83"/>
  <c r="F34" i="82"/>
  <c r="F35" i="82"/>
  <c r="E47" i="82"/>
  <c r="H70" i="81"/>
  <c r="F70" i="81"/>
  <c r="I70" i="81" s="1"/>
  <c r="F121" i="81"/>
  <c r="I121" i="81" s="1"/>
  <c r="E178" i="81"/>
  <c r="D238" i="68"/>
  <c r="D48" i="68" l="1"/>
  <c r="D56" i="68"/>
  <c r="E53" i="83"/>
  <c r="F53" i="83" s="1"/>
  <c r="H200" i="81"/>
  <c r="H214" i="81"/>
  <c r="H211" i="81" s="1"/>
  <c r="F113" i="81"/>
  <c r="F195" i="81"/>
  <c r="I195" i="81" s="1"/>
  <c r="E54" i="68"/>
  <c r="D212" i="81"/>
  <c r="F212" i="81" s="1"/>
  <c r="I212" i="81" s="1"/>
  <c r="F202" i="81"/>
  <c r="I202" i="81" s="1"/>
  <c r="E112" i="81"/>
  <c r="F117" i="81"/>
  <c r="I117" i="81" s="1"/>
  <c r="F60" i="81"/>
  <c r="I60" i="81" s="1"/>
  <c r="H178" i="81"/>
  <c r="I178" i="81" s="1"/>
  <c r="F193" i="68"/>
  <c r="F55" i="83"/>
  <c r="H47" i="82"/>
  <c r="I47" i="82" s="1"/>
  <c r="I51" i="83"/>
  <c r="I52" i="82"/>
  <c r="F52" i="82"/>
  <c r="F214" i="81"/>
  <c r="I214" i="81" s="1"/>
  <c r="D50" i="82"/>
  <c r="F178" i="81"/>
  <c r="I55" i="83"/>
  <c r="I17" i="83"/>
  <c r="H15" i="83"/>
  <c r="I15" i="83" s="1"/>
  <c r="I54" i="83"/>
  <c r="F47" i="82"/>
  <c r="F48" i="82"/>
  <c r="E51" i="82"/>
  <c r="I51" i="82"/>
  <c r="H50" i="82"/>
  <c r="E48" i="68" l="1"/>
  <c r="E56" i="68"/>
  <c r="D200" i="81"/>
  <c r="F200" i="81" s="1"/>
  <c r="I200" i="81" s="1"/>
  <c r="F112" i="81"/>
  <c r="H112" i="81"/>
  <c r="I112" i="81" s="1"/>
  <c r="D213" i="81"/>
  <c r="F203" i="81"/>
  <c r="I203" i="81" s="1"/>
  <c r="D106" i="81"/>
  <c r="F106" i="81" s="1"/>
  <c r="I106" i="81" s="1"/>
  <c r="F107" i="81"/>
  <c r="I107" i="81" s="1"/>
  <c r="F59" i="81"/>
  <c r="I59" i="81" s="1"/>
  <c r="I50" i="82"/>
  <c r="E242" i="68"/>
  <c r="H53" i="83"/>
  <c r="I53" i="83" s="1"/>
  <c r="E50" i="82"/>
  <c r="F50" i="82" s="1"/>
  <c r="F51" i="82"/>
  <c r="D211" i="81" l="1"/>
  <c r="F213" i="81"/>
  <c r="I213" i="81" s="1"/>
  <c r="H51" i="81"/>
  <c r="F51" i="81"/>
  <c r="I51" i="81" s="1"/>
  <c r="H158" i="68"/>
  <c r="I158" i="68"/>
  <c r="J158" i="68"/>
  <c r="K158" i="68"/>
  <c r="L158" i="68"/>
  <c r="O158" i="68"/>
  <c r="F211" i="81" l="1"/>
  <c r="I211" i="81"/>
  <c r="P238" i="68"/>
  <c r="P237" i="68"/>
  <c r="P181" i="68"/>
  <c r="P180" i="68"/>
  <c r="P155" i="68"/>
  <c r="P137" i="68"/>
  <c r="P136" i="68"/>
  <c r="P135" i="68"/>
  <c r="P121" i="68"/>
  <c r="P120" i="68"/>
  <c r="P103" i="68"/>
  <c r="P102" i="68"/>
  <c r="P61" i="68"/>
  <c r="P29" i="68"/>
  <c r="P28" i="68"/>
  <c r="P27" i="68"/>
  <c r="C264" i="68" l="1"/>
  <c r="P266" i="68"/>
  <c r="P159" i="68"/>
  <c r="P225" i="68"/>
  <c r="P291" i="68" s="1"/>
  <c r="P117" i="68"/>
  <c r="P226" i="68"/>
  <c r="P160" i="68"/>
  <c r="P118" i="68"/>
  <c r="P292" i="68" l="1"/>
  <c r="G266" i="68"/>
  <c r="C189" i="68"/>
  <c r="P293" i="68" l="1"/>
  <c r="C289" i="68"/>
  <c r="C288" i="68"/>
  <c r="D226" i="68"/>
  <c r="I225" i="68"/>
  <c r="J225" i="68"/>
  <c r="K225" i="68"/>
  <c r="L225" i="68"/>
  <c r="O225" i="68"/>
  <c r="D225" i="68"/>
  <c r="D160" i="68"/>
  <c r="E160" i="68"/>
  <c r="E159" i="68"/>
  <c r="C160" i="68" l="1"/>
  <c r="C290" i="68"/>
  <c r="D159" i="68"/>
  <c r="C159" i="68" s="1"/>
  <c r="G226" i="68"/>
  <c r="G225" i="68" s="1"/>
  <c r="D161" i="68" l="1"/>
  <c r="G272" i="68"/>
  <c r="D272" i="68"/>
  <c r="C261" i="68"/>
  <c r="D253" i="68"/>
  <c r="D252" i="68"/>
  <c r="C241" i="68"/>
  <c r="L240" i="68"/>
  <c r="K240" i="68"/>
  <c r="N240" i="68" s="1"/>
  <c r="G238" i="68"/>
  <c r="C238" i="68" s="1"/>
  <c r="H237" i="68"/>
  <c r="G237" i="68"/>
  <c r="D233" i="68"/>
  <c r="C231" i="68"/>
  <c r="C220" i="68"/>
  <c r="O212" i="68"/>
  <c r="N212" i="68"/>
  <c r="M212" i="68"/>
  <c r="L212" i="68"/>
  <c r="K212" i="68"/>
  <c r="J212" i="68"/>
  <c r="I212" i="68"/>
  <c r="H212" i="68"/>
  <c r="K207" i="68"/>
  <c r="H207" i="68" s="1"/>
  <c r="E205" i="68"/>
  <c r="E196" i="68" s="1"/>
  <c r="H204" i="68"/>
  <c r="N204" i="68"/>
  <c r="C202" i="68"/>
  <c r="H201" i="68"/>
  <c r="C201" i="68"/>
  <c r="H198" i="68"/>
  <c r="N198" i="68"/>
  <c r="L195" i="68"/>
  <c r="K195" i="68"/>
  <c r="J195" i="68"/>
  <c r="I195" i="68"/>
  <c r="G181" i="68"/>
  <c r="G180" i="68"/>
  <c r="C192" i="68"/>
  <c r="C190" i="68"/>
  <c r="N189" i="68"/>
  <c r="M189" i="68"/>
  <c r="C187" i="68"/>
  <c r="H186" i="68"/>
  <c r="C184" i="68"/>
  <c r="N183" i="68"/>
  <c r="H183" i="68"/>
  <c r="C183" i="68"/>
  <c r="E181" i="68"/>
  <c r="D181" i="68"/>
  <c r="L180" i="68"/>
  <c r="K180" i="68"/>
  <c r="J180" i="68"/>
  <c r="I180" i="68"/>
  <c r="E180" i="68"/>
  <c r="D180" i="68"/>
  <c r="L159" i="68"/>
  <c r="K159" i="68"/>
  <c r="J159" i="68"/>
  <c r="I159" i="68"/>
  <c r="G155" i="68"/>
  <c r="D155" i="68"/>
  <c r="L141" i="68"/>
  <c r="K141" i="68"/>
  <c r="J141" i="68"/>
  <c r="I141" i="68"/>
  <c r="C138" i="68"/>
  <c r="G137" i="68"/>
  <c r="C137" i="68"/>
  <c r="E137" i="68"/>
  <c r="D137" i="68"/>
  <c r="G136" i="68"/>
  <c r="E136" i="68"/>
  <c r="D136" i="68"/>
  <c r="G135" i="68"/>
  <c r="E135" i="68"/>
  <c r="E117" i="68" s="1"/>
  <c r="D135" i="68"/>
  <c r="C133" i="68"/>
  <c r="N132" i="68"/>
  <c r="H132" i="68"/>
  <c r="C132" i="68"/>
  <c r="C130" i="68"/>
  <c r="H129" i="68"/>
  <c r="C127" i="68"/>
  <c r="H126" i="68"/>
  <c r="C126" i="68"/>
  <c r="C124" i="68"/>
  <c r="H123" i="68"/>
  <c r="G121" i="68"/>
  <c r="E122" i="68"/>
  <c r="D121" i="68"/>
  <c r="H120" i="68"/>
  <c r="G120" i="68"/>
  <c r="D120" i="68"/>
  <c r="O117" i="68"/>
  <c r="L117" i="68"/>
  <c r="K117" i="68"/>
  <c r="J117" i="68"/>
  <c r="I117" i="68"/>
  <c r="C109" i="68"/>
  <c r="G103" i="68"/>
  <c r="D103" i="68"/>
  <c r="H102" i="68"/>
  <c r="G102" i="68"/>
  <c r="D102" i="68"/>
  <c r="H90" i="68"/>
  <c r="E83" i="68"/>
  <c r="E82" i="68"/>
  <c r="L81" i="68"/>
  <c r="K81" i="68"/>
  <c r="G61" i="68"/>
  <c r="L60" i="68"/>
  <c r="K60" i="68"/>
  <c r="L57" i="68"/>
  <c r="K57" i="68"/>
  <c r="J57" i="68"/>
  <c r="L54" i="68"/>
  <c r="K54" i="68"/>
  <c r="J54" i="68"/>
  <c r="L51" i="68"/>
  <c r="K51" i="68"/>
  <c r="J51" i="68"/>
  <c r="I48" i="68"/>
  <c r="K39" i="68"/>
  <c r="N39" i="68" s="1"/>
  <c r="J39" i="68"/>
  <c r="C24" i="68"/>
  <c r="K33" i="68"/>
  <c r="J33" i="68"/>
  <c r="I33" i="68"/>
  <c r="I24" i="68" s="1"/>
  <c r="K30" i="68"/>
  <c r="J30" i="68"/>
  <c r="G29" i="68"/>
  <c r="G28" i="68"/>
  <c r="K27" i="68"/>
  <c r="J27" i="68"/>
  <c r="G27" i="68"/>
  <c r="O24" i="68"/>
  <c r="L24" i="68"/>
  <c r="J15" i="68"/>
  <c r="E291" i="68" l="1"/>
  <c r="E292" i="68"/>
  <c r="O291" i="68"/>
  <c r="O293" i="68" s="1"/>
  <c r="C81" i="68"/>
  <c r="I291" i="68"/>
  <c r="I293" i="68" s="1"/>
  <c r="C25" i="68"/>
  <c r="C26" i="68" s="1"/>
  <c r="D118" i="68"/>
  <c r="D292" i="68" s="1"/>
  <c r="M201" i="68"/>
  <c r="K24" i="68"/>
  <c r="H225" i="68"/>
  <c r="H27" i="68"/>
  <c r="C285" i="68"/>
  <c r="H57" i="68"/>
  <c r="G117" i="68"/>
  <c r="H117" i="68"/>
  <c r="H195" i="68"/>
  <c r="H60" i="68"/>
  <c r="M126" i="68"/>
  <c r="H159" i="68"/>
  <c r="K48" i="68"/>
  <c r="C136" i="68"/>
  <c r="F233" i="68"/>
  <c r="H141" i="68"/>
  <c r="H180" i="68"/>
  <c r="G118" i="68"/>
  <c r="N195" i="68"/>
  <c r="H30" i="68"/>
  <c r="H39" i="68"/>
  <c r="M39" i="68" s="1"/>
  <c r="M132" i="68"/>
  <c r="C135" i="68"/>
  <c r="M183" i="68"/>
  <c r="C214" i="68"/>
  <c r="H240" i="68"/>
  <c r="M240" i="68" s="1"/>
  <c r="N225" i="68"/>
  <c r="L48" i="68"/>
  <c r="L291" i="68" s="1"/>
  <c r="H51" i="68"/>
  <c r="C243" i="68"/>
  <c r="H33" i="68"/>
  <c r="H54" i="68"/>
  <c r="H81" i="68"/>
  <c r="F200" i="68"/>
  <c r="F272" i="68"/>
  <c r="C286" i="68"/>
  <c r="E245" i="68"/>
  <c r="C97" i="68"/>
  <c r="N126" i="68"/>
  <c r="E119" i="68"/>
  <c r="C191" i="68"/>
  <c r="N201" i="68"/>
  <c r="F203" i="68"/>
  <c r="F206" i="68"/>
  <c r="C121" i="68"/>
  <c r="F122" i="68"/>
  <c r="C139" i="68"/>
  <c r="C140" i="68" s="1"/>
  <c r="F191" i="68"/>
  <c r="C204" i="68"/>
  <c r="M204" i="68" s="1"/>
  <c r="C205" i="68"/>
  <c r="C228" i="68"/>
  <c r="C229" i="68"/>
  <c r="C244" i="68"/>
  <c r="C120" i="68"/>
  <c r="M120" i="68" s="1"/>
  <c r="D117" i="68"/>
  <c r="N123" i="68"/>
  <c r="C123" i="68"/>
  <c r="M123" i="68" s="1"/>
  <c r="F125" i="68"/>
  <c r="C128" i="68"/>
  <c r="N129" i="68"/>
  <c r="C129" i="68"/>
  <c r="M129" i="68" s="1"/>
  <c r="F131" i="68"/>
  <c r="G182" i="68"/>
  <c r="G194" i="68"/>
  <c r="D245" i="68"/>
  <c r="H15" i="68"/>
  <c r="J24" i="68"/>
  <c r="J48" i="68"/>
  <c r="N120" i="68"/>
  <c r="F128" i="68"/>
  <c r="N186" i="68"/>
  <c r="C186" i="68"/>
  <c r="M186" i="68" s="1"/>
  <c r="F180" i="68"/>
  <c r="F291" i="68" s="1"/>
  <c r="F194" i="68"/>
  <c r="C193" i="68"/>
  <c r="C194" i="68" s="1"/>
  <c r="F181" i="68"/>
  <c r="C198" i="68"/>
  <c r="M198" i="68" s="1"/>
  <c r="E200" i="68"/>
  <c r="C199" i="68"/>
  <c r="C196" i="68"/>
  <c r="C203" i="68"/>
  <c r="D237" i="68"/>
  <c r="N237" i="68"/>
  <c r="C242" i="68"/>
  <c r="F242" i="68"/>
  <c r="F245" i="68"/>
  <c r="E233" i="68"/>
  <c r="D291" i="68" l="1"/>
  <c r="C287" i="68"/>
  <c r="J291" i="68"/>
  <c r="J293" i="68" s="1"/>
  <c r="K291" i="68"/>
  <c r="K293" i="68" s="1"/>
  <c r="H24" i="68"/>
  <c r="L293" i="68"/>
  <c r="C272" i="68"/>
  <c r="C269" i="68"/>
  <c r="E239" i="68"/>
  <c r="F197" i="68"/>
  <c r="C195" i="68"/>
  <c r="M195" i="68" s="1"/>
  <c r="C117" i="68"/>
  <c r="F119" i="68"/>
  <c r="H48" i="68"/>
  <c r="E266" i="68"/>
  <c r="F227" i="68"/>
  <c r="C232" i="68"/>
  <c r="C233" i="68" s="1"/>
  <c r="M225" i="68"/>
  <c r="C245" i="68"/>
  <c r="C237" i="68"/>
  <c r="M237" i="68" s="1"/>
  <c r="C200" i="68"/>
  <c r="M117" i="68"/>
  <c r="F266" i="68"/>
  <c r="C230" i="68"/>
  <c r="C206" i="68"/>
  <c r="N180" i="68"/>
  <c r="C180" i="68"/>
  <c r="M180" i="68" s="1"/>
  <c r="C122" i="68"/>
  <c r="E227" i="68"/>
  <c r="E197" i="68"/>
  <c r="F182" i="68"/>
  <c r="C181" i="68"/>
  <c r="N117" i="68"/>
  <c r="F239" i="68"/>
  <c r="D239" i="68"/>
  <c r="C118" i="68"/>
  <c r="C125" i="68"/>
  <c r="C131" i="68"/>
  <c r="H291" i="68" l="1"/>
  <c r="H293" i="68" s="1"/>
  <c r="C239" i="68"/>
  <c r="C266" i="68"/>
  <c r="C197" i="68"/>
  <c r="C182" i="68"/>
  <c r="C119" i="68"/>
  <c r="C75" i="68" l="1"/>
  <c r="C69" i="68" l="1"/>
  <c r="C67" i="68"/>
  <c r="F77" i="68"/>
  <c r="C76" i="68"/>
  <c r="C77" i="68" s="1"/>
  <c r="E68" i="68"/>
  <c r="C66" i="68" l="1"/>
  <c r="C68" i="68" s="1"/>
  <c r="C172" i="68"/>
  <c r="C171" i="68"/>
  <c r="C64" i="68"/>
  <c r="F65" i="68"/>
  <c r="C162" i="68"/>
  <c r="F68" i="68" l="1"/>
  <c r="F62" i="68"/>
  <c r="C63" i="68"/>
  <c r="C65" i="68" s="1"/>
  <c r="C175" i="68"/>
  <c r="C163" i="68"/>
  <c r="C164" i="68" s="1"/>
  <c r="C173" i="68"/>
  <c r="C168" i="68"/>
  <c r="E62" i="68"/>
  <c r="C111" i="68"/>
  <c r="C42" i="68"/>
  <c r="E161" i="68" l="1"/>
  <c r="C176" i="68"/>
  <c r="C112" i="68"/>
  <c r="F101" i="68"/>
  <c r="N30" i="68"/>
  <c r="C169" i="68"/>
  <c r="C170" i="68" s="1"/>
  <c r="M27" i="68"/>
  <c r="N27" i="68"/>
  <c r="C94" i="68"/>
  <c r="C177" i="68"/>
  <c r="C179" i="68" s="1"/>
  <c r="C96" i="68"/>
  <c r="C98" i="68" s="1"/>
  <c r="F98" i="68"/>
  <c r="C224" i="68"/>
  <c r="F224" i="68"/>
  <c r="N60" i="68"/>
  <c r="C60" i="68"/>
  <c r="M60" i="68" s="1"/>
  <c r="C93" i="68"/>
  <c r="C108" i="68"/>
  <c r="C110" i="68" s="1"/>
  <c r="C113" i="68" s="1"/>
  <c r="N90" i="68" l="1"/>
  <c r="C90" i="68"/>
  <c r="M159" i="68"/>
  <c r="M30" i="68"/>
  <c r="N33" i="68"/>
  <c r="E101" i="68"/>
  <c r="F161" i="68"/>
  <c r="C216" i="68"/>
  <c r="C70" i="68"/>
  <c r="F29" i="68"/>
  <c r="C28" i="68"/>
  <c r="C29" i="68" s="1"/>
  <c r="C100" i="68"/>
  <c r="C91" i="68"/>
  <c r="C115" i="68"/>
  <c r="C211" i="68"/>
  <c r="F212" i="68"/>
  <c r="N102" i="68"/>
  <c r="C105" i="68"/>
  <c r="N159" i="68"/>
  <c r="C114" i="68"/>
  <c r="F92" i="68"/>
  <c r="C219" i="68"/>
  <c r="C221" i="68" s="1"/>
  <c r="C210" i="68"/>
  <c r="C116" i="68" l="1"/>
  <c r="N24" i="68"/>
  <c r="M207" i="68"/>
  <c r="C33" i="68"/>
  <c r="M33" i="68" s="1"/>
  <c r="C212" i="68"/>
  <c r="C99" i="68"/>
  <c r="C101" i="68" s="1"/>
  <c r="F35" i="68"/>
  <c r="C61" i="68"/>
  <c r="C62" i="68" s="1"/>
  <c r="M102" i="68"/>
  <c r="C161" i="68"/>
  <c r="F292" i="68"/>
  <c r="C106" i="68"/>
  <c r="C107" i="68" s="1"/>
  <c r="F107" i="68"/>
  <c r="F32" i="68"/>
  <c r="C32" i="68"/>
  <c r="M90" i="68"/>
  <c r="C43" i="68"/>
  <c r="C41" i="68"/>
  <c r="E35" i="68"/>
  <c r="N207" i="68" l="1"/>
  <c r="C92" i="68"/>
  <c r="M24" i="68"/>
  <c r="E26" i="68"/>
  <c r="D35" i="68"/>
  <c r="C34" i="68"/>
  <c r="C35" i="68" s="1"/>
  <c r="F104" i="68"/>
  <c r="C103" i="68"/>
  <c r="C104" i="68" s="1"/>
  <c r="C217" i="68"/>
  <c r="C218" i="68" s="1"/>
  <c r="F218" i="68"/>
  <c r="F209" i="68" l="1"/>
  <c r="D26" i="68"/>
  <c r="E149" i="68" l="1"/>
  <c r="G149" i="68"/>
  <c r="C150" i="68"/>
  <c r="C153" i="68"/>
  <c r="C156" i="68"/>
  <c r="C154" i="68"/>
  <c r="F149" i="68"/>
  <c r="N158" i="68" l="1"/>
  <c r="G143" i="68"/>
  <c r="D149" i="68"/>
  <c r="C157" i="68"/>
  <c r="N141" i="68" l="1"/>
  <c r="M158" i="68"/>
  <c r="F143" i="68"/>
  <c r="M141" i="68"/>
  <c r="C146" i="68"/>
  <c r="E152" i="68" l="1"/>
  <c r="E143" i="68" l="1"/>
  <c r="C151" i="68"/>
  <c r="C143" i="68" s="1"/>
  <c r="D143" i="68" l="1"/>
  <c r="C152" i="68"/>
  <c r="C255" i="68" l="1"/>
  <c r="N51" i="68" l="1"/>
  <c r="C84" i="68" l="1"/>
  <c r="C88" i="68" l="1"/>
  <c r="C89" i="68" s="1"/>
  <c r="F89" i="68"/>
  <c r="F86" i="68" l="1"/>
  <c r="C85" i="68"/>
  <c r="C86" i="68" s="1"/>
  <c r="N81" i="68"/>
  <c r="M81" i="68"/>
  <c r="F83" i="68" l="1"/>
  <c r="C82" i="68"/>
  <c r="C83" i="68" s="1"/>
  <c r="G276" i="68" l="1"/>
  <c r="G291" i="68" s="1"/>
  <c r="C291" i="68" l="1"/>
  <c r="C276" i="68"/>
  <c r="E260" i="68"/>
  <c r="F284" i="68"/>
  <c r="C54" i="68"/>
  <c r="C48" i="68" s="1"/>
  <c r="N54" i="68"/>
  <c r="C262" i="68"/>
  <c r="C263" i="68" s="1"/>
  <c r="C21" i="68"/>
  <c r="N57" i="68"/>
  <c r="N48" i="68"/>
  <c r="F53" i="68"/>
  <c r="M54" i="68" l="1"/>
  <c r="M57" i="68"/>
  <c r="N252" i="68"/>
  <c r="M252" i="68"/>
  <c r="F254" i="68"/>
  <c r="E284" i="68"/>
  <c r="E254" i="68"/>
  <c r="C59" i="68"/>
  <c r="F59" i="68"/>
  <c r="F16" i="68"/>
  <c r="C22" i="68"/>
  <c r="F17" i="68"/>
  <c r="C260" i="68"/>
  <c r="M51" i="68"/>
  <c r="E53" i="68"/>
  <c r="F278" i="68"/>
  <c r="D53" i="68"/>
  <c r="C15" i="68" l="1"/>
  <c r="M15" i="68" s="1"/>
  <c r="E278" i="68"/>
  <c r="C16" i="68"/>
  <c r="C17" i="68" s="1"/>
  <c r="C55" i="68"/>
  <c r="C49" i="68" s="1"/>
  <c r="F56" i="68"/>
  <c r="O54" i="68"/>
  <c r="E50" i="68"/>
  <c r="C284" i="68"/>
  <c r="N15" i="68"/>
  <c r="N291" i="68" s="1"/>
  <c r="O57" i="68"/>
  <c r="C254" i="68"/>
  <c r="F50" i="68"/>
  <c r="M48" i="68"/>
  <c r="C53" i="68"/>
  <c r="M291" i="68" l="1"/>
  <c r="M293" i="68" s="1"/>
  <c r="C56" i="68"/>
  <c r="N293" i="68"/>
  <c r="G277" i="68"/>
  <c r="G278" i="68" s="1"/>
  <c r="D50" i="68"/>
  <c r="E293" i="68"/>
  <c r="F293" i="68"/>
  <c r="C277" i="68" l="1"/>
  <c r="C278" i="68" s="1"/>
  <c r="G292" i="68"/>
  <c r="C292" i="68" s="1"/>
  <c r="D293" i="68"/>
  <c r="C50" i="68"/>
  <c r="G293" i="68" l="1"/>
  <c r="C293" i="68"/>
  <c r="F49" i="166"/>
  <c r="F55" i="166" s="1"/>
  <c r="E50" i="166"/>
  <c r="E49" i="166" s="1"/>
  <c r="E55" i="166" s="1"/>
  <c r="E108" i="166" l="1"/>
  <c r="E52" i="166"/>
  <c r="F52" i="166" s="1"/>
  <c r="E104" i="166" l="1"/>
  <c r="F104" i="166" s="1"/>
  <c r="F108" i="166"/>
  <c r="E121" i="179" l="1"/>
  <c r="F121" i="179" s="1"/>
  <c r="I121" i="179" s="1"/>
  <c r="F124" i="179"/>
  <c r="I124" i="179" s="1"/>
</calcChain>
</file>

<file path=xl/sharedStrings.xml><?xml version="1.0" encoding="utf-8"?>
<sst xmlns="http://schemas.openxmlformats.org/spreadsheetml/2006/main" count="5829" uniqueCount="2107">
  <si>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</si>
  <si>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</si>
  <si>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</si>
  <si>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</si>
  <si>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</si>
  <si>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</si>
  <si>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</si>
  <si>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</si>
  <si>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</si>
  <si>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1.</t>
  </si>
  <si>
    <t>1.1</t>
  </si>
  <si>
    <t>1.2</t>
  </si>
  <si>
    <t>2.</t>
  </si>
  <si>
    <t>2.1.</t>
  </si>
  <si>
    <t>3.</t>
  </si>
  <si>
    <t>Итого</t>
  </si>
  <si>
    <t>Средства бюджета Московской области</t>
  </si>
  <si>
    <t>3.1.</t>
  </si>
  <si>
    <t>Средства федерального бюджета</t>
  </si>
  <si>
    <t>Средства бюджета городского округа Мытищи</t>
  </si>
  <si>
    <t>Внебюджетные средства</t>
  </si>
  <si>
    <t>1.1.</t>
  </si>
  <si>
    <t>2.2.</t>
  </si>
  <si>
    <t xml:space="preserve">Итого по муниципальной программе </t>
  </si>
  <si>
    <t xml:space="preserve">"Развитие инженерной инфраструктуры и энергоэффективности" </t>
  </si>
  <si>
    <t>Подпрограмма 1 "Чистая вода"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</si>
  <si>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</si>
  <si>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</si>
  <si>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</si>
  <si>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</si>
  <si>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</si>
  <si>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</si>
  <si>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</si>
  <si>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</si>
  <si>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Закупка нового подвижного состава</t>
  </si>
  <si>
    <t>1.2.3</t>
  </si>
  <si>
    <t>Ремонт и модернизация оборудования, включая закупку нового оборудования</t>
  </si>
  <si>
    <t>1.2.4</t>
  </si>
  <si>
    <t>Установка системы ГЛОНАСС</t>
  </si>
  <si>
    <t>Итого по подпрограмме 1</t>
  </si>
  <si>
    <t>Подпрограмма 2 "Дороги Подмосковья"</t>
  </si>
  <si>
    <t xml:space="preserve">Средства бюджета Московской области </t>
  </si>
  <si>
    <t>1.3</t>
  </si>
  <si>
    <t>Содержание объектов дорожно-мостового хозяйства на территории городского округа Мытищи</t>
  </si>
  <si>
    <t>1.3.2.</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</si>
  <si>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</si>
  <si>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Содержание и обслуживание ливневой канализации и очистных сооружений</t>
  </si>
  <si>
    <t>Содержание дорожных сооружений и иных объектов дорожной инфраструктуры</t>
  </si>
  <si>
    <t>Вывоз брошенного (бесхозяйного) транспорта, его хранение, подготовка к утилизации</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</si>
  <si>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</si>
  <si>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Оказание услуг по предоставлению данных по метеонаблюдению</t>
  </si>
  <si>
    <t>1.4.</t>
  </si>
  <si>
    <t>1.4.1.</t>
  </si>
  <si>
    <t>Установка, переустановка, замена дорожных знаков</t>
  </si>
  <si>
    <t>Обрезка зеленых насаждений, ограничивающих видимость технических средств организации дорожного движения</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</si>
  <si>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</si>
  <si>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Анализ состояния аварийности, разработка предложений по совершенствованию ОДД</t>
  </si>
  <si>
    <t>Участие в ежегодных комплексных проверках улично-дорожной сети</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</si>
  <si>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</si>
  <si>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</si>
  <si>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1.5.</t>
  </si>
  <si>
    <t>1.5.1.</t>
  </si>
  <si>
    <t>Обслуживание муниципальных автостоянок</t>
  </si>
  <si>
    <t>1.5.2.</t>
  </si>
  <si>
    <t>Итого по подпрограмме 2</t>
  </si>
  <si>
    <t>"Формирование современной комфортной городской среды"</t>
  </si>
  <si>
    <t>2.1</t>
  </si>
  <si>
    <t>2.2</t>
  </si>
  <si>
    <t>Средства  бюджета городского округа Мытищи</t>
  </si>
  <si>
    <t xml:space="preserve">Муниципальная поддержка содержания и проведения ремонта МКД </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</si>
  <si>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</si>
  <si>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</si>
  <si>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</si>
  <si>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</si>
  <si>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</si>
  <si>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</si>
  <si>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</si>
  <si>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</si>
  <si>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</si>
  <si>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Подпрограмма 2 "Система водоотведения"</t>
  </si>
  <si>
    <t>1.3.1</t>
  </si>
  <si>
    <t>Предоставление субсидии управляющим организациям на проведение ремонта общего имущества МКД, в которых по состоянию на 01.07.2014 начислены, но не израсходованы денежные средства по статье капитального ремонта</t>
  </si>
  <si>
    <t>1.4</t>
  </si>
  <si>
    <t>1.5</t>
  </si>
  <si>
    <t>1.6</t>
  </si>
  <si>
    <t>2.1.1</t>
  </si>
  <si>
    <t>2.1.2</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</si>
  <si>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</si>
  <si>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</si>
  <si>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</si>
  <si>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</si>
  <si>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</si>
  <si>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</si>
  <si>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</si>
  <si>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</si>
  <si>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</si>
  <si>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</si>
  <si>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</si>
  <si>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</si>
  <si>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</si>
  <si>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</si>
  <si>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</si>
  <si>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</si>
  <si>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</si>
  <si>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</si>
  <si>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</si>
  <si>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2.3</t>
  </si>
  <si>
    <t>2.4</t>
  </si>
  <si>
    <t>2.5</t>
  </si>
  <si>
    <t>Образование</t>
  </si>
  <si>
    <t>3.1</t>
  </si>
  <si>
    <t>3.2</t>
  </si>
  <si>
    <t>3.3</t>
  </si>
  <si>
    <t>3.4</t>
  </si>
  <si>
    <t>4.</t>
  </si>
  <si>
    <t>Социальная защита населения</t>
  </si>
  <si>
    <t>4.1</t>
  </si>
  <si>
    <t>4.2</t>
  </si>
  <si>
    <t>4.3</t>
  </si>
  <si>
    <t>4.4</t>
  </si>
  <si>
    <t>4.5</t>
  </si>
  <si>
    <t>5.</t>
  </si>
  <si>
    <t>Спорт</t>
  </si>
  <si>
    <t>5.1</t>
  </si>
  <si>
    <t>5.2</t>
  </si>
  <si>
    <t>6.</t>
  </si>
  <si>
    <t xml:space="preserve">Развитие сельского хозяйства </t>
  </si>
  <si>
    <t>6.1</t>
  </si>
  <si>
    <t>6.2</t>
  </si>
  <si>
    <t>6.3</t>
  </si>
  <si>
    <t>7.</t>
  </si>
  <si>
    <t xml:space="preserve">Экология и окружающая среда </t>
  </si>
  <si>
    <t>7.1</t>
  </si>
  <si>
    <t>7.2</t>
  </si>
  <si>
    <t>7.3</t>
  </si>
  <si>
    <t>8.</t>
  </si>
  <si>
    <t>Безопасность и обеспечение безопасности жизнедеятельности населения</t>
  </si>
  <si>
    <t>8.1</t>
  </si>
  <si>
    <t>8.2</t>
  </si>
  <si>
    <t>8.3</t>
  </si>
  <si>
    <t>8.4</t>
  </si>
  <si>
    <t>8.5</t>
  </si>
  <si>
    <t>8.6</t>
  </si>
  <si>
    <t>9.</t>
  </si>
  <si>
    <t>Жилище</t>
  </si>
  <si>
    <t>9.1</t>
  </si>
  <si>
    <t>9.2</t>
  </si>
  <si>
    <t>9.3</t>
  </si>
  <si>
    <t>9.4</t>
  </si>
  <si>
    <t>9.5</t>
  </si>
  <si>
    <t>10.</t>
  </si>
  <si>
    <t>Развитие инженерной инфраструктуры и энергоэффективности</t>
  </si>
  <si>
    <t>10.1</t>
  </si>
  <si>
    <t>10.2</t>
  </si>
  <si>
    <t>10.3</t>
  </si>
  <si>
    <t>10.4</t>
  </si>
  <si>
    <t>11.</t>
  </si>
  <si>
    <t>Предпринимательство</t>
  </si>
  <si>
    <t>11.1</t>
  </si>
  <si>
    <t>11.2</t>
  </si>
  <si>
    <t>11.3</t>
  </si>
  <si>
    <t>11.4</t>
  </si>
  <si>
    <t>12.</t>
  </si>
  <si>
    <t>Управление имуществом и муниципальными финансами</t>
  </si>
  <si>
    <t>12.1</t>
  </si>
  <si>
    <t>12.2</t>
  </si>
  <si>
    <t>12.3</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</si>
  <si>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</si>
  <si>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</si>
  <si>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</si>
  <si>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</si>
  <si>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13.2</t>
  </si>
  <si>
    <t>13.3</t>
  </si>
  <si>
    <t>13.4</t>
  </si>
  <si>
    <t>14.</t>
  </si>
  <si>
    <t>Развитие и функционирование дорожно-транспортного комплекса</t>
  </si>
  <si>
    <t>14.1</t>
  </si>
  <si>
    <t>14.2</t>
  </si>
  <si>
    <t>15.</t>
  </si>
  <si>
    <t>Цифровое муниципальное образование</t>
  </si>
  <si>
    <t>15.1</t>
  </si>
  <si>
    <t>15.2</t>
  </si>
  <si>
    <t>16.</t>
  </si>
  <si>
    <t>Архитектура и градостроительство</t>
  </si>
  <si>
    <t>16.1</t>
  </si>
  <si>
    <t>16.2</t>
  </si>
  <si>
    <t>16.3</t>
  </si>
  <si>
    <t>17.</t>
  </si>
  <si>
    <t>Формирование современной комфортной городской среды</t>
  </si>
  <si>
    <t>17.1</t>
  </si>
  <si>
    <t>17.2</t>
  </si>
  <si>
    <t>17.3</t>
  </si>
  <si>
    <t>18.</t>
  </si>
  <si>
    <t>Строительство объектов социальной инфраструктуры</t>
  </si>
  <si>
    <t>18.1</t>
  </si>
  <si>
    <t>19.</t>
  </si>
  <si>
    <t>Переселение граждан из аварийного жилищного фонда</t>
  </si>
  <si>
    <t>19.1</t>
  </si>
  <si>
    <t>ИТОГО по муниципальным программам</t>
  </si>
  <si>
    <t xml:space="preserve">  </t>
  </si>
  <si>
    <t>1.1.1.</t>
  </si>
  <si>
    <t>1.1.2.</t>
  </si>
  <si>
    <t>1.2.1.</t>
  </si>
  <si>
    <t>1.2.2.</t>
  </si>
  <si>
    <t xml:space="preserve">Средства федерального бюджета </t>
  </si>
  <si>
    <t>1.3.2</t>
  </si>
  <si>
    <t>1.3.3</t>
  </si>
  <si>
    <t>1.3.4</t>
  </si>
  <si>
    <t>3.1.1.</t>
  </si>
  <si>
    <t>3.1.5.</t>
  </si>
  <si>
    <t>3.2.</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</si>
  <si>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</si>
  <si>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</si>
  <si>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Итого по подпрограмме 7</t>
  </si>
  <si>
    <t xml:space="preserve">Основное мероприятие 01.
Создание условий для реализации полномочий органов местного самоуправления
</t>
  </si>
  <si>
    <t>"Образование"</t>
  </si>
  <si>
    <t>Подпрограмма 1 "Дошкольное образование"</t>
  </si>
  <si>
    <t>Средства бюджета Московской области:</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</si>
  <si>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</si>
  <si>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</si>
  <si>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</si>
  <si>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</si>
  <si>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</si>
  <si>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</si>
  <si>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</si>
  <si>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</si>
  <si>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</si>
  <si>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</si>
  <si>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Средства федерального бюджета:</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</si>
  <si>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</si>
  <si>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</si>
  <si>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</si>
  <si>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</si>
  <si>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</si>
  <si>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</si>
  <si>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</si>
  <si>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</si>
  <si>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</si>
  <si>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</si>
  <si>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</si>
  <si>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Подпрограмма 5 "Обеспечивающая подпрограмма"</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</si>
  <si>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</si>
  <si>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</si>
  <si>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</si>
  <si>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</si>
  <si>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</si>
  <si>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</si>
  <si>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</si>
  <si>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</si>
  <si>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</si>
  <si>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</si>
  <si>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</si>
  <si>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</si>
  <si>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</si>
  <si>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</si>
  <si>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</si>
  <si>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</si>
  <si>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</si>
  <si>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</si>
  <si>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</si>
  <si>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5.1.</t>
  </si>
  <si>
    <t>5.2.</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</si>
  <si>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</si>
  <si>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</si>
  <si>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</si>
  <si>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</si>
  <si>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</si>
  <si>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</si>
  <si>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</si>
  <si>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</si>
  <si>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</si>
  <si>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</si>
  <si>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</si>
  <si>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10.5</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</si>
  <si>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</si>
  <si>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</si>
  <si>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</si>
  <si>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</si>
  <si>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</si>
  <si>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</si>
  <si>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</si>
  <si>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4.1.1.</t>
  </si>
  <si>
    <t>Основное мероприятие 20.
Создание условий для поддержания здорового образа жизни</t>
  </si>
  <si>
    <t>Основное мероприятие 02. Создание безбарьерной среды на объектах социальной, инженерной и транспортной инфраструктуры в Московской области</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</si>
  <si>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</si>
  <si>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</si>
  <si>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</si>
  <si>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</si>
  <si>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</si>
  <si>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</si>
  <si>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</si>
  <si>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</si>
  <si>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</si>
  <si>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</si>
  <si>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</si>
  <si>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</si>
  <si>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</si>
  <si>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</si>
  <si>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</si>
  <si>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</si>
  <si>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</si>
  <si>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Подпрограмма 2 "Развитие водохозяйственного комплекса"</t>
  </si>
  <si>
    <t>Подпрограмма 4 "Развитие лесного хозяйства"</t>
  </si>
  <si>
    <t>"Предпринимательство"</t>
  </si>
  <si>
    <t>2</t>
  </si>
  <si>
    <t>Подпрограмма 2 "Развитие конкуренции"</t>
  </si>
  <si>
    <t>3</t>
  </si>
  <si>
    <t>"Безопасность и обеспечение безопасности жизнедеятельности населения"</t>
  </si>
  <si>
    <t>Подпрограмма 1. "Профилактика преступлений и иных правонарушений"</t>
  </si>
  <si>
    <t>Мероприятие 1.1. Проведение мероприятий по профилактике терроризма</t>
  </si>
  <si>
    <t xml:space="preserve">Основное мероприятие 02.
Обеспечение деятельности общественных объединений правоохранительной направленности
</t>
  </si>
  <si>
    <t>В пределах средств на основную деятельность</t>
  </si>
  <si>
    <t>3.3.</t>
  </si>
  <si>
    <t>3.4.</t>
  </si>
  <si>
    <t>3.5.</t>
  </si>
  <si>
    <t>4</t>
  </si>
  <si>
    <t>4.2.</t>
  </si>
  <si>
    <t>4.3.</t>
  </si>
  <si>
    <t>4.4.</t>
  </si>
  <si>
    <t>5.1.1.</t>
  </si>
  <si>
    <t>6.1.</t>
  </si>
  <si>
    <t xml:space="preserve">Основное мероприятие 07. Развитие похоронного дела на территории Московской области
</t>
  </si>
  <si>
    <t>7.1.</t>
  </si>
  <si>
    <t>7.2.</t>
  </si>
  <si>
    <t>7.3.</t>
  </si>
  <si>
    <t>7.4.</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</si>
  <si>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</si>
  <si>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</si>
  <si>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</si>
  <si>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</si>
  <si>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</si>
  <si>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</si>
  <si>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</si>
  <si>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</si>
  <si>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</si>
  <si>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</si>
  <si>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</si>
  <si>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</si>
  <si>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</si>
  <si>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</si>
  <si>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</si>
  <si>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</si>
  <si>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</si>
  <si>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</si>
  <si>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</si>
  <si>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</si>
  <si>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</si>
  <si>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</si>
  <si>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</si>
  <si>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</si>
  <si>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</si>
  <si>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</si>
  <si>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1.8.</t>
  </si>
  <si>
    <t>Подпрограмма 6. "Обеспечивающая подпрограмма"</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</si>
  <si>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</si>
  <si>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</si>
  <si>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</si>
  <si>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</si>
  <si>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</si>
  <si>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</si>
  <si>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Основное мероприятие 02. Управление имуществом, находящимся в муниципальной собственности, и выполнение кадастровых работ</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</si>
  <si>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</si>
  <si>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</si>
  <si>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</si>
  <si>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</si>
  <si>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Мероприятие 1.5. Обеспечение деятельности финансового органа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</si>
  <si>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</si>
  <si>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</si>
  <si>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</si>
  <si>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</si>
  <si>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</si>
  <si>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 xml:space="preserve">1. </t>
  </si>
  <si>
    <t>1.1.5.1.</t>
  </si>
  <si>
    <t>1.1.5.2.</t>
  </si>
  <si>
    <t>1.1.5.3.</t>
  </si>
  <si>
    <t>1.1.6.</t>
  </si>
  <si>
    <t>1.5.3.</t>
  </si>
  <si>
    <t>1.5.3.1.</t>
  </si>
  <si>
    <t>1.5.3.2.</t>
  </si>
  <si>
    <t>"Цифровое муниципальное образование"</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</si>
  <si>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</si>
  <si>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Мероприятие 03.01. Обеспечение программными продуктами</t>
  </si>
  <si>
    <t>7.5.</t>
  </si>
  <si>
    <t>7.6.</t>
  </si>
  <si>
    <t>Мероприятие 01.03. Расходы на обеспечение деятельности (оказание услуг) муниципальных учреждений - общеобразовательные организации</t>
  </si>
  <si>
    <t>2.1.2.1</t>
  </si>
  <si>
    <t>2.1.2.2</t>
  </si>
  <si>
    <t>2.1.2.3</t>
  </si>
  <si>
    <t>2.1.2.4</t>
  </si>
  <si>
    <t>2.1.2.5</t>
  </si>
  <si>
    <t>Подпрограмма 1 "Развитие отраслей сельского хозяйства и перерабатывающей промышленности"</t>
  </si>
  <si>
    <t>3.6.</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</si>
  <si>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</si>
  <si>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13.5</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</si>
  <si>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</si>
  <si>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</si>
  <si>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</si>
  <si>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4 "Обеспечивающая подпрограмма"</t>
  </si>
  <si>
    <t>Подпрограмма 3 "Строительство (реконструкция) объектов образования"</t>
  </si>
  <si>
    <t>"Строительство объектов социальной инфраструктуры"</t>
  </si>
  <si>
    <t xml:space="preserve">Итого по подпрограмме 4
</t>
  </si>
  <si>
    <t xml:space="preserve">Итого по подпрограмме 5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</si>
  <si>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</si>
  <si>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</si>
  <si>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</si>
  <si>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 xml:space="preserve">Средства бюджета городского округа </t>
  </si>
  <si>
    <t>Мероприятие будет реализовано в последующие периоды.</t>
  </si>
  <si>
    <t>Основное мероприятие Р2. Федеральный проект "Содействие занятости"</t>
  </si>
  <si>
    <t>Мероприятие  реализовано в иные периоды.</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</si>
  <si>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</si>
  <si>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</si>
  <si>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Детское дошкольное учреждение на 290 мест с плавательным бассейном по адресу: Московская область, г.о. Мытищи, микрорайон №16, корпус № 57</t>
  </si>
  <si>
    <t>Строительство физкультурно-оздоровительного комплекса с универсальным спортивным залом по адресу: Московская область, г.о.Мытищи, с. Марфино, ул. Зеленая (ПИР и строительство)</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</si>
  <si>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</si>
  <si>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Мероприятие 02.02.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(внесение изменений в генеральный план городского округа)
</t>
  </si>
  <si>
    <t xml:space="preserve">Основное мероприятие 03. 
Разработка и внесение изменений в документы градостроительного зонирования муниципальных образований Московской области 
</t>
  </si>
  <si>
    <t xml:space="preserve">Мероприятие 03.01.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</si>
  <si>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 xml:space="preserve">Мероприятие 03.02.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</si>
  <si>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 xml:space="preserve">Основное мероприятие 01. Создание условий для реализации полномочий органов местного самоуправления </t>
  </si>
  <si>
    <t xml:space="preserve">Мероприятие 01.01.01. Демонтаж выявленных некондиционных объектов и  рекламно-информационного оформления на территории городского округа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</si>
  <si>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</si>
  <si>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</si>
  <si>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</si>
  <si>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</si>
  <si>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</si>
  <si>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</si>
  <si>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Мероприятие 01.01.04.Обеспечение деятельности муниципального автономного учреждения "Центр физической культуры и спорта "Олимпик"</t>
  </si>
  <si>
    <t>Мероприятие 01.02.01. Текущий ремонт, обустройство и  техническое переоснащение спортивных сооружений МАУ "Спортсооружения"</t>
  </si>
  <si>
    <t>Мероприятие 01.02.02. Обустройство спортивного манежа по адресу: д.Беляниново, Зеленый пер., д.1</t>
  </si>
  <si>
    <t>Мероприятие 01.02.04. Обустройство универсальной спортивной площадки с малыми спортивными формами по адресу: д. Подрезово, ул. Городецкая</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</si>
  <si>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</si>
  <si>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Мероприятие 01.03.02. Участие в соревнованиях различного уровня</t>
  </si>
  <si>
    <t>Мероприятие 01.03.03. Обучение физкультурно-спортивного актива</t>
  </si>
  <si>
    <t>Мероприятие 01.03.04. Стипендия главы городского округа Мытищи</t>
  </si>
  <si>
    <t>Мероприятие 01.04. Поддержка организаций (предприятий), не являющихся государственными (муниципальными) учреждениями, на реализацию проектов в сфере физической культуры и спорта</t>
  </si>
  <si>
    <t>Основное мероприятие 01. "Подготовка спортивного резерва"</t>
  </si>
  <si>
    <t>Мероприятие 01.01. Расходы на обеспечение деятельности (оказание услуг) муниципальных учреждений по подготовке спортивных команд и спортивного резерва</t>
  </si>
  <si>
    <t xml:space="preserve">С 01.08.2020г. учреждение объединено с МАУ "Спортсооружения".  </t>
  </si>
  <si>
    <t>Основное мероприятие 01. Организация строительства (реконструкции) объектов дошкольного образования</t>
  </si>
  <si>
    <t>Не требуется финансирования</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</si>
  <si>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</si>
  <si>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Строительство школы на 1100 мест по адресу: Московская область, Мытищинский район, г.п. Мытищи, восточнее д.Погорелки</t>
  </si>
  <si>
    <t>Средняя общеобразовательная школа на 1100 мест по адресу: Московская область, г.о. Мытищи, мкр. 25А (ПИР и строительство)</t>
  </si>
  <si>
    <t>Мероприятие 01.04. Мероприятия по проведению капитального ремонта в муниципальных дошкольных образовательных организациях в Московской области</t>
  </si>
  <si>
    <t>Итого:</t>
  </si>
  <si>
    <t>Основное мероприятие F3. Обеспечение устойчивого сокращения непригодного для проживания жилищного фонда</t>
  </si>
  <si>
    <t xml:space="preserve">Мероприятие F3.01
Обеспечение мероприятий по переселению граждан из непригодного для проживания жилищного фонда, признанного аварийным до 01.01.2017. </t>
  </si>
  <si>
    <t xml:space="preserve"> муниципальной программы городского округа Мытищи
 "Развитие сельского хозяйства" </t>
  </si>
  <si>
    <t>Мероприятие 01.02.
Проведение мероприятий по комплексной борьбе с борщевиком Сосновского</t>
  </si>
  <si>
    <t>Основное мероприятие 01. Проведение обследований состояния окружающей среды</t>
  </si>
  <si>
    <t>Основное мероприятие 01. Обеспечение безопасности гидротехнических сооружений и проведение мероприятий по берегоукреплению</t>
  </si>
  <si>
    <t>Основное мероприятие 01. Осуществление отдельных полномочий в области лесных отношений</t>
  </si>
  <si>
    <t>Основное мероприятие 01. Информирование населения об основных событиях социально-экономического развития и общественно-политической жизни</t>
  </si>
  <si>
    <t>Основное мероприятие 07. Организация создания и эксплуатации сети объектов наружной рекламы</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</si>
  <si>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</si>
  <si>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</si>
  <si>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Городской округ Мытищи не принимает участие по данному мероприятию в реализации федерального проекта "Социальная активность".</t>
  </si>
  <si>
    <t>2.6</t>
  </si>
  <si>
    <t xml:space="preserve">Итого </t>
  </si>
  <si>
    <t>Содержание и ремонт  колодцев</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</si>
  <si>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</si>
  <si>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Мероприятие 02.01.03
Создание безбарьерной среды в учреждениях для подростков и молодежи</t>
  </si>
  <si>
    <t>Мероприятие 02.04.01
Повышение доступности объектов образования</t>
  </si>
  <si>
    <t>Мероприятие 03.01.01
Выездные мероприятия в специализированных учреждениях</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</si>
  <si>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</si>
  <si>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</si>
  <si>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</si>
  <si>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</si>
  <si>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</si>
  <si>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Мероприятие 01.02.
Предоставление субсидии СО НКО в сфере социальной защиты населения</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</si>
  <si>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</si>
  <si>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внебюджетные средства</t>
  </si>
  <si>
    <t>7.4</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</si>
  <si>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</si>
  <si>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Транспортное обслуживание.</t>
  </si>
  <si>
    <t>ПИР и обустройство велосипедных дорожек</t>
  </si>
  <si>
    <t>Капитальный ремонт дорог.</t>
  </si>
  <si>
    <t>2.2.1</t>
  </si>
  <si>
    <t>2.2.2</t>
  </si>
  <si>
    <t>Содержание и ремонт объектов улично-дорожной сети.</t>
  </si>
  <si>
    <t>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</si>
  <si>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Мероприятие 05.06. 
Мероприятия по обеспечению безопасности дорожного движения</t>
  </si>
  <si>
    <t>Обеспечение безопасности дорожного движения.</t>
  </si>
  <si>
    <t>2.4.1</t>
  </si>
  <si>
    <t>2.4.2</t>
  </si>
  <si>
    <t xml:space="preserve">Поддержание и обновление базы данных картографического модуля </t>
  </si>
  <si>
    <t>2.4.3</t>
  </si>
  <si>
    <t>2.4.4</t>
  </si>
  <si>
    <t>2.4.5</t>
  </si>
  <si>
    <t>2.4.6</t>
  </si>
  <si>
    <t>2.4.7</t>
  </si>
  <si>
    <t>2.4.8</t>
  </si>
  <si>
    <t>Мероприятие 05.07 
Создание и обеспечение функционирования парковок (парковочных мест)</t>
  </si>
  <si>
    <t>2.5.1</t>
  </si>
  <si>
    <t>2.5.2</t>
  </si>
  <si>
    <t xml:space="preserve">Содержание и благоустройство парковочных мест. </t>
  </si>
  <si>
    <t>5.3.</t>
  </si>
  <si>
    <t>Мероприятие 1.6. Создание резервов материальных ресурсов для ликвидации ЧС на территории муниципального образования</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</si>
  <si>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</si>
  <si>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</si>
  <si>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</si>
  <si>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Мероприятие 2.1.3. Проведение лабораторных исследований анализов воды, песка, почвы, земли и иловых осадков</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</si>
  <si>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</si>
  <si>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</si>
  <si>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</si>
  <si>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Основное мероприятие 02. Создание многофункциональных индустриальных парков, технологических парков, промышленных площадок</t>
  </si>
  <si>
    <t>4.5.</t>
  </si>
  <si>
    <t>Мероприятие 01.09. Взносы в уставной капитал муниципальных предприятий</t>
  </si>
  <si>
    <t>1.9.</t>
  </si>
  <si>
    <t>Средства Дорожного фонда Московской области</t>
  </si>
  <si>
    <t>Мероприятие 01.08
Приобретение коммунальной техники за счет местного бюджета</t>
  </si>
  <si>
    <t>,</t>
  </si>
  <si>
    <t xml:space="preserve">Мероприятие 01.14: 
Ремонт дворовых территорий за счет средств местного бюджета
</t>
  </si>
  <si>
    <t>Благоустройство общественных территорий</t>
  </si>
  <si>
    <t>Экспертиза проектно-сметной документации, строительный контроль, лабораторные исследования качества работ по ремонту дворовых и общественных территорий, объектов КБДТ</t>
  </si>
  <si>
    <t>1.7</t>
  </si>
  <si>
    <t>1.8</t>
  </si>
  <si>
    <t>Мероприятия 01.20 
Реализация мероприятий по благоустройству территории прилегающих к железнодорожным станциям</t>
  </si>
  <si>
    <t>1.9</t>
  </si>
  <si>
    <t>Мероприятие 01.21 
Ямочный ремонт асфальтового покрытия дворовых территорий</t>
  </si>
  <si>
    <t>1.10</t>
  </si>
  <si>
    <t>Мероприятия 01.25 
Создание и ремонт пешеходных коммуникаций</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</si>
  <si>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</si>
  <si>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</si>
  <si>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</si>
  <si>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</si>
  <si>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Мероприятие 01.03:
Организация благоустройства территории городского округа в части ремонта асфальтового покрытия дворовых территорий</t>
  </si>
  <si>
    <t xml:space="preserve">Мероприятие 01.04:
Расходы на обеспечение деятельности (оказание услуг) муниципальных учреждений в сфере благоустройства
</t>
  </si>
  <si>
    <t xml:space="preserve">Мероприятие 01.06:
Вывоз навалов мусора и снега
</t>
  </si>
  <si>
    <t xml:space="preserve">Средства бюджета городского округа Мытищи </t>
  </si>
  <si>
    <t>Содержание и ремонт многоквартирных домов.</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</si>
  <si>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</si>
  <si>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Проведение капитального ремонта многоквартирных домов </t>
  </si>
  <si>
    <t>Проведение ремонта многоквартирных домов.</t>
  </si>
  <si>
    <t>Срочный ремонт общего имущества многоквартирных домов</t>
  </si>
  <si>
    <t>Ремонт жилищного фонда с высоким уровнем износа</t>
  </si>
  <si>
    <t xml:space="preserve">Возмещение убытков безнадежных к взысканию долгов за предоставленные жилищно-коммунальные услуги в муниципальном жилищном фонде или фонде, переходящем из частного жилищного фонда в муниципальный </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</si>
  <si>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</si>
  <si>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</si>
  <si>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</si>
  <si>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</si>
  <si>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 xml:space="preserve">Ремонт дорог на территории городского округа Мытищи </t>
  </si>
  <si>
    <t xml:space="preserve">Ремонт тротуаров на территории городского округа Мытищи 
</t>
  </si>
  <si>
    <t>Мероприятие реализовано в 2020 году.</t>
  </si>
  <si>
    <t>Основное мероприятие 01. Информационная инфраструктура</t>
  </si>
  <si>
    <t xml:space="preserve">Произведена оплата труда,  и  услуг мобильной связи. Приобретены государственные знаки почтовой оплаты. </t>
  </si>
  <si>
    <t xml:space="preserve">Проведены общественные обсуждения  по проекту внесения изменений в генеральный план городского округа Мытищи. Материалы направлены в Комитет по архитектуре и градостроительству Московской области. </t>
  </si>
  <si>
    <t xml:space="preserve">Проведены общественные обсуждения  по проекту внесения изменений в правила землепользования и застройки городского округа Мытищи. Материалы направлены в Комитет по архитектуре и градостроительству Московской области. </t>
  </si>
  <si>
    <t xml:space="preserve">Проведена закупка компьютерной техники в целях обеспечения автоматизации  градостроительной деятельности. Идет подготовка документации на  проведение конкурентной процедуры по закупке оборудования.
</t>
  </si>
  <si>
    <t>Произведена оплата труда, налогов, коммунальных услуг и других текущих платежей.</t>
  </si>
  <si>
    <t>1.2.5</t>
  </si>
  <si>
    <t>1.2.6</t>
  </si>
  <si>
    <t>1.2.7</t>
  </si>
  <si>
    <t>А</t>
  </si>
  <si>
    <t>Мероприятие 01.04: 
Комплексное благоустройство территорий муниципальных образований Московской области</t>
  </si>
  <si>
    <t>1.11</t>
  </si>
  <si>
    <t>1.12</t>
  </si>
  <si>
    <t>Мероприятие 01.27
Размещение общественных туалетов нестационарного типа на территориях общего пользования</t>
  </si>
  <si>
    <t>Выплата заработной платы сотрудникам частных дошкольных образовательных учреждений произведена за январь-декабрь 2021 года.</t>
  </si>
  <si>
    <t xml:space="preserve">С 01.08.2021 МБОУ МШМВ реорганизовано путем присоединения к МБОУ СОШ № 12. </t>
  </si>
  <si>
    <t>Модернизация системы очистных сооружений и ливневой канализации пос. Пироговский по адресу: Московская область, городской округ Мытищи, г. Мытищи, микрорайон Поселок Пироговский, ул. Сазонова</t>
  </si>
  <si>
    <t>2.3.1</t>
  </si>
  <si>
    <t>2.3.2</t>
  </si>
  <si>
    <t>2.3.3</t>
  </si>
  <si>
    <t>2.3.4</t>
  </si>
  <si>
    <t>2.3.5</t>
  </si>
  <si>
    <t>2.3.6</t>
  </si>
  <si>
    <t>2.3.7</t>
  </si>
  <si>
    <t>2.3.8</t>
  </si>
  <si>
    <t>2.4.9</t>
  </si>
  <si>
    <t>2.4.10</t>
  </si>
  <si>
    <t>2.4.11</t>
  </si>
  <si>
    <t>2.4.12</t>
  </si>
  <si>
    <t>2.4.13</t>
  </si>
  <si>
    <t>2.4.14</t>
  </si>
  <si>
    <t>2.4.15</t>
  </si>
  <si>
    <t>2.4.16</t>
  </si>
  <si>
    <t>2.4.17</t>
  </si>
  <si>
    <t>Субсидия из бюджета Московской области бюджетам муниципальных образований Московской области на устройство контейнерных площадок</t>
  </si>
  <si>
    <t>Устройство контейнерных площадок на территории городского округа Мытищи с привлечением субсидии из бюджета Московской области.</t>
  </si>
  <si>
    <t>1.2.1.1</t>
  </si>
  <si>
    <t>Устройство контейнерных площадок</t>
  </si>
  <si>
    <t>Расходы  на устройство контейнерных площадок за счет средств местного бюджета</t>
  </si>
  <si>
    <t xml:space="preserve">Благоустройство территории Центрального парка культуры и отдыха  (юбиляр) </t>
  </si>
  <si>
    <t>Предоставление выкупной стоимости собственникам жилых помещений в аварийном жилищном фонде за изымаемые объекты недвижимости для муниципальных нужд</t>
  </si>
  <si>
    <t>Проведение технического обследования многоквартирных домов специализированными организациями</t>
  </si>
  <si>
    <t>1.1.5</t>
  </si>
  <si>
    <t>Мероприятие 01.01.05. Приобретение мягкого инвентаря для МАУ "ЦФКиС "Олимпик"</t>
  </si>
  <si>
    <t>Мероприятие 01.02.03. Дооборудование универсальной спортивной площадки в д. Троице-Сельцо</t>
  </si>
  <si>
    <t>Согласно отработанному времени 5 добровольным пожарным выплачено денежное поощрение.</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</si>
  <si>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t>
  </si>
  <si>
    <t xml:space="preserve">Учреждение реорганизовано (присоединено к МАУК "БИЦ" ) на основании Постановления администрации городского округа Мытищи Московской области от 11.11.2019 № 4944. </t>
  </si>
  <si>
    <t>Мероприятие 05.01.06 
Оформление земельных участков</t>
  </si>
  <si>
    <t xml:space="preserve">В пределах финансовых средств, предусмотренных на основную деятельность </t>
  </si>
  <si>
    <t>Мероприятие 02.01.06
Создание безбарьерной среды в многоквартирных домах</t>
  </si>
  <si>
    <t>Проведены мероприятия, направленные на развитие социальной интеграции и реабилитации инвалидов.</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</si>
  <si>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</si>
  <si>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Подпрограмма 4 "Молодежь Подмосковья"</t>
  </si>
  <si>
    <t>Мероприятие 01.01.06. Формирование эффективной системы выявления, поддержки и развития способностей и талантов у детей и молодежи</t>
  </si>
  <si>
    <t>Мероприятие 01.05.03.02. Приобретение мебели и оборудования для МБУ "Молодежный центр "Звёздный"</t>
  </si>
  <si>
    <t xml:space="preserve">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</si>
  <si>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</si>
  <si>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и муниципальных образовательных организациях</t>
  </si>
  <si>
    <t>Проектно-изыскательские работы для организации строительства объектов дорожного хозяйства.</t>
  </si>
  <si>
    <t xml:space="preserve">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территории округа незаконно установленные рекламные конструкции не выявлены. </t>
  </si>
  <si>
    <t>Оперативный отчет о реализации мероприятий</t>
  </si>
  <si>
    <t xml:space="preserve">Оперативный отчет о выполнении </t>
  </si>
  <si>
    <t xml:space="preserve">Оперативный отчет о реализации мероприятий </t>
  </si>
  <si>
    <t xml:space="preserve">Оперативный отчет о реализации мероприятий 
муниципальной программы городского округа Мытищи </t>
  </si>
  <si>
    <t>за январь - март  2022 года</t>
  </si>
  <si>
    <t xml:space="preserve">Оперативный отчет о реализации мероприятий 
муниципальной программы городского округа Мытищи     </t>
  </si>
  <si>
    <t xml:space="preserve">Оперативный отчет о реализации мероприятий 
муниципальной программы городского округа Мытищи                                                                                                                                             </t>
  </si>
  <si>
    <t>Оперативный отчет  о реализации мероприятий 
муниципальной программы городского округа Мытищи</t>
  </si>
  <si>
    <t>Оперативный отчет  о реализации мероприятий</t>
  </si>
  <si>
    <t>Оперативный отчет  о реализации мероприятий
муниципальной программы городского округа Мытищи</t>
  </si>
  <si>
    <t xml:space="preserve">Оперативный отчет  о реализации мероприятий 
муниципальной программы городского округа Мытищи                                                                                                                                            </t>
  </si>
  <si>
    <t>Оперативный отчет  о реализации мероприятий
 муниципальной программы городского округа Мытищи
"Экология и окружающая среда"</t>
  </si>
  <si>
    <t xml:space="preserve">Оперативный отчет  о реализации мероприятий </t>
  </si>
  <si>
    <t>Оперативный отчет о реализации мероприятий
 муниципальной программы городского округа Мытищи</t>
  </si>
  <si>
    <t>СОДЕРЖАНИЕ</t>
  </si>
  <si>
    <t>Наименование программы/подпрограммы</t>
  </si>
  <si>
    <t>№ страницы</t>
  </si>
  <si>
    <t>Отклонение</t>
  </si>
  <si>
    <t xml:space="preserve">Сводная </t>
  </si>
  <si>
    <t>18.2.</t>
  </si>
  <si>
    <t>Объекты</t>
  </si>
  <si>
    <t>Объем финансирования на 2022 год (тыс.руб.)</t>
  </si>
  <si>
    <t>Выполнено по состоянию на 31.03.2022 (тыс.руб.)</t>
  </si>
  <si>
    <t>Профинансировано по состоянию на 31.03.2022 (тыс.руб.)</t>
  </si>
  <si>
    <t xml:space="preserve">Основное мероприятие 01.
Создание условий для развития рынка доступного жилья, развитие жилищного строительства
</t>
  </si>
  <si>
    <t xml:space="preserve">Мероприятие 01.01.
Организация строительства
</t>
  </si>
  <si>
    <t>Мероприятия по определению начальной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территории и договора о развитии территории</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</si>
  <si>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</si>
  <si>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Мероприятие 01.01.
Реализация мероприятий по обеспечению жильем молодых семей
</t>
  </si>
  <si>
    <t>Подпрограмма II "Обеспечение жильём молодых семей"</t>
  </si>
  <si>
    <t>Итого по подпрограмме I</t>
  </si>
  <si>
    <t>Итого по подпрограмме II</t>
  </si>
  <si>
    <t>Подпрограмма III "Обеспечение жильем детей-сирот и детей, оставшихся без попечения родителей, лиц из числа детей-сирот и детей, оставшихся без попечения родителей"</t>
  </si>
  <si>
    <t>Итого по подпрограмме III</t>
  </si>
  <si>
    <t>Подпрограмма VII "Улучшение жилищных условий отдельных категорий многодетных семей"</t>
  </si>
  <si>
    <t>Итого по подпрограмме VII</t>
  </si>
  <si>
    <t xml:space="preserve">Основное мероприятие 02. Организация транспортного обслуживания населения </t>
  </si>
  <si>
    <t>Мероприятие 01.16.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</si>
  <si>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Мероприятие 01.17. 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</si>
  <si>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</si>
  <si>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</si>
  <si>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</si>
  <si>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Оплата производится по факту предоставления документов.</t>
  </si>
  <si>
    <t>Обеспечение деятельности высшего должностного лица.</t>
  </si>
  <si>
    <t>Обеспечение функционирования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</si>
  <si>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Произведены расходы на выплату заработной платы и начисления по заработной плате;  оплату услуг по содержанию имущества.</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</si>
  <si>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</si>
  <si>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Материально-техническое и транспортное обеспечение деятельности органов местного самоуправления.</t>
  </si>
  <si>
    <t>Реализация прав граждан на местное самоуправление, организация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</si>
  <si>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Ведется строительство пристройки к СОШ №6. Подготовительные работы, земляные работы.</t>
  </si>
  <si>
    <t xml:space="preserve">Строительно-монтажные работы будут проводится в 2-4 кварталах т.г. </t>
  </si>
  <si>
    <t>Ведется строительство СОШ на 1100 мест.</t>
  </si>
  <si>
    <t>Произведена оплата труда, налогов, коммунальных услуг и других текущих платежей. Проведено 6 мероприятий.</t>
  </si>
  <si>
    <t>Произведена оплата труда, налогов, коммунальных услуг и других текущих платежей. Проведено 37 мероприятий.</t>
  </si>
  <si>
    <t>Финансирование в 2022 году не предусмотрено.</t>
  </si>
  <si>
    <t>Проводятся конкурсные процедуры для заключения договора на ремонт спортивных площадок.</t>
  </si>
  <si>
    <t>Срок реализации мероприятия 3 квартал т.г.</t>
  </si>
  <si>
    <t>Мероприятие 01.02.05. Уборка спортивных площадок МБУ "Центр физической культуры и спорта "Федоскино"</t>
  </si>
  <si>
    <t>Заключен договор на оказание услуг по санитарному содержанию и уборке спортивных площадок.</t>
  </si>
  <si>
    <t>Оплата производится ежемесячно согласно договору.</t>
  </si>
  <si>
    <t>Мероприятие 01.02.06. Уборка спортивных площадок МАУ "Спортсооружения"</t>
  </si>
  <si>
    <t>Мероприятие 01.02.07. Текущий ремонт, обустройство и техническое переоснащение спортивных сооружений МБУ "Центр физической культуры и спорта "Федоскино"</t>
  </si>
  <si>
    <t>1.2.8</t>
  </si>
  <si>
    <t>Проведение конкурсных процедур запланировано на 2 квартал т.г.</t>
  </si>
  <si>
    <t>1.2.9</t>
  </si>
  <si>
    <t>Проведение аукциона запланировано  на 2 квартал т.г.</t>
  </si>
  <si>
    <t>1.2.10</t>
  </si>
  <si>
    <t>Мероприятие 01.02.10. Строительство хоккейной площадки в с. Марфино</t>
  </si>
  <si>
    <t>Во 2-м квартале 2022 года единовременно будут выплачены стипендии за высокие достижения в спорте лучшим спортсменам городского округа Мытищи.</t>
  </si>
  <si>
    <t>Проведена работа с руководителями сельскохозяйственных организаций о недопущении снижения поголовья животных.</t>
  </si>
  <si>
    <t>Подготовка аукционной документации.</t>
  </si>
  <si>
    <t>Проведение конкурентных процедур планируется во 2 кв. 2022 г.</t>
  </si>
  <si>
    <t>Денежные средства будут освоены до конца 2022 года.</t>
  </si>
  <si>
    <t xml:space="preserve">Проведено обучение по вопросам гражданской обороны, предупреждения и ликвидации чрезвычайных ситуаций, в котором приняли участие 4 человека. </t>
  </si>
  <si>
    <t>Выполнение работ по проведению лабораторных исследований планируется во 2-3 кварталах т.г.</t>
  </si>
  <si>
    <t>Подготовка документации для заключения контракта на оказание услуг по обеспечению безопасности жизни и здоровья граждан на водных объектах городского округа Мытищи для осуществления ежедневного  патрулирования акватории зон отдыха.</t>
  </si>
  <si>
    <t>Заключены контракты с ПАО "Ростелеком" на: эксплуатационно-техническое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</si>
  <si>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Основное мероприятие 02.
Реализация полномочий, возложенных на Главное управление гражданской защиты Московской области, и полномочий государственных казенных учреждений Московской области</t>
  </si>
  <si>
    <t>Мероприятие 02.25. Организация деятельности единых дежурно-диспетчерских служб по обеспечению круглосуточного приема вызовов, обработке и передаче в диспетчерские службы информации (о происшествиях или чрезвычайных ситуациях) для организации реагирования, в том числе экстренного</t>
  </si>
  <si>
    <t>Проведено 19 мероприятий, самые значимые из них: Соревнования по лыжным гонкам "Мытищинская лыжня - 2022" (1000 чел.); Первенство городского округа Мытищи по спортивной (вольной) борьбе среди юношей и девушек до 18 лет (2005-2007 г.р.) (100 чел.); Турнир городского округа Мытищи по спортивной (вольной) борьбе (150 чел.); Кубок главы городского округа Мытищи по художественной гимнастике (групповые упражнения) (200 чел.); Лыжная гонка для самых маленьких "Ладушки-оладушки" в рамках празднования масленицы на территории городского округа Мытищи (60 чел.); Турнир городского округа Мытищи по греко-римской борьбе, посвященный Дню Защитника Отечества (200 чел.).</t>
  </si>
  <si>
    <t>Принято участие в мероприятиях: 
- Первенство России по мини-футболу (футзалу) среди мальчиков/девочек до 14 лет, юношей/девушек до 16 лет, юношей/девушек до 18 лет сезона 2021/2022 гг. 
(14 спортсменов); 
- Чемпионат России по универсальному бою среди мужчин и женщин 
(1 спортсмен).</t>
  </si>
  <si>
    <t xml:space="preserve">Основное мероприятие 01
Обеспечение выполнения функций муниципальных музеев 
</t>
  </si>
  <si>
    <t xml:space="preserve">Мероприятие 01.01
Расходы на обеспечение деятельности (оказание услуг) муниципальных учреждений – музеи, галереи
</t>
  </si>
  <si>
    <t xml:space="preserve">Основное мероприятие 01
Организация библиотечного обслуживания населения муниципальными библиотеками Московской области
</t>
  </si>
  <si>
    <t>Срок реализации мероприятия 4 квартал текущего года.</t>
  </si>
  <si>
    <t xml:space="preserve">Мероприятие 01.04
Укрепление материально-технической базы и проведение текущего ремонта библиотек
</t>
  </si>
  <si>
    <t>Срок реализации мероприятия 2-4 кварталы текущего года.</t>
  </si>
  <si>
    <t xml:space="preserve">Мероприятие 01.04
 Укрепление материально- технической базы и проведение текущего ремонта театрально-концертных организаций
</t>
  </si>
  <si>
    <t>Закупка оборудования и проведение текущего ремонта муниципальных театров.</t>
  </si>
  <si>
    <t>Подготовка конкурсной документации для заключения контракта на оказание работ по  оборудованию автоматической пожарной сигнализацией запотолочного пространства.</t>
  </si>
  <si>
    <t>Срок реализации мероприятия 3-4 кварталы текущего года.</t>
  </si>
  <si>
    <t>Подготовка конкурсной документации для заключения контракта на проведение работ по ремонту противопожарного занавеса.</t>
  </si>
  <si>
    <t>Подготовка конкурсной документации для заключения контрактов на проведение ремонта актового зала и кружкового кабинета.</t>
  </si>
  <si>
    <t>Мероприятие A2.01 
Проведение культурно-массовых и творческих мероприятий в сфере культуры и искусства, в том числе фестивалей, конкурсов, выставок</t>
  </si>
  <si>
    <t xml:space="preserve">Мероприятие А1.02
Оснащение муниципальных учреждений культуры кинооборудованием
</t>
  </si>
  <si>
    <t xml:space="preserve">Основное мероприятие 01
Создание условий для реализации полномочий органов местного самоуправления
</t>
  </si>
  <si>
    <t>Мероприятие 01.02 
Мероприятия в сфере культуры</t>
  </si>
  <si>
    <t>Обеспечение деятельности муниципальных парков культуры и отдыха.</t>
  </si>
  <si>
    <t>Мероприятие 01.01.01 
Мероприятия управления культуры администрации городского округа Мытищи Московской области</t>
  </si>
  <si>
    <t xml:space="preserve">Произведена выплата  заработной платы с начислениями. </t>
  </si>
  <si>
    <t>Мероприятие 01.02 
Создание условий для массового отдыха жителей городского округа в парках культуры и отдыха</t>
  </si>
  <si>
    <t>Мероприятие 01.02.01 
Мероприятия в сфере культуры МБУК "ЕДП"</t>
  </si>
  <si>
    <t>Срок реализации мероприятия 2-3 кварталы текущего года.</t>
  </si>
  <si>
    <t>Мероприятие 03.01.
Предоставление гражданам субсидий на оплату жилого помещения и коммунальных услуг</t>
  </si>
  <si>
    <t xml:space="preserve">Жилищную субсидию получили 5 360 человек, в т.ч.:
многодетные семьи - 43 чел.;
одинокие матери - 47 чел.;
пенсионеры - 4 383 чел.;
студенты - 85 чел.;
безработные - 74 чел.;
иждивенцы - 429 чел.;
др. категории - 299 чел.
Пенсионеры являются основными получателями субсидии и составляют 81,8% от общего числа получателей субсидии.
</t>
  </si>
  <si>
    <t>Мероприятие 03.02.
Обеспечение предоставления гражданам субсидий на оплату жилого помещения и коммунальных услуг</t>
  </si>
  <si>
    <t>Осуществлено материально-техническое обеспечение отдела жилищных субсидий (выплачена заработная плата сотрудникам).</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</si>
  <si>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</si>
  <si>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</si>
  <si>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242 человека получили выплаты пенсии.</t>
  </si>
  <si>
    <t>Мероприятие 19.01. 
Оказание мер социальной поддержки отдельным категориям граждан</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</si>
  <si>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</si>
  <si>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 xml:space="preserve">4 493 человека (мужчины старше 60 лет и женщины старше 55 лет) посетили занятия в учреждениях спорта, культуры, социального обслуживания, а также приняли участие в экскурсионных поездках.
</t>
  </si>
  <si>
    <t>Мероприятие 20.04.
Возмещение расходов на материально-техническое обеспечение клубов "Активное долголетие"</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</si>
  <si>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</si>
  <si>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Заключено соглашение между Министерством образования Московской области и администрацией городского округа Мытищи.</t>
  </si>
  <si>
    <t>Мероприятие 02.04. 
Повышение доступности объектов культуры, спорта, образования для инвалидов и маломобильных групп населения</t>
  </si>
  <si>
    <t>Мероприятие 03.01.
 Обеспечение реабилитации инвалидов социально-культурными методами и методами физической культуры и спорта</t>
  </si>
  <si>
    <t>Спортсмены - инвалиды приняли участие в Чемпионатах МО (спорт глухих) по: волейболу, шашкам и шахматам.</t>
  </si>
  <si>
    <t>Мероприятие 05.01. 
Мероприятия по организации отдыха детей в каникулярное время</t>
  </si>
  <si>
    <t>Организации мероприятий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</si>
  <si>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</si>
  <si>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Подготовлена конкурсная документация для заключения контракта по организации питания детей в оздоровительных лагерях с дневным пребыванием, организованных на базе общеобразовательных организаций.</t>
  </si>
  <si>
    <t>Срок реализации мероприятия 3 квартал текущего года.</t>
  </si>
  <si>
    <t>Организация мероприятий отдыха и оздоровления детей, находящихся в трудной жизненной ситуации и детей - инвалидов.</t>
  </si>
  <si>
    <t xml:space="preserve">Проводятся конкурсные процедуры для приобретения путевок  в организации отдыха детей и их оздоровления на территории Московской области и в санаторно-оздоровительные учреждения, расположенные в Ставропольском и Краснодарском краях.  </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</si>
  <si>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</si>
  <si>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 xml:space="preserve">Срок реализации мероприятия 2-4 кварталы текущего года.
</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</si>
  <si>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</si>
  <si>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</si>
  <si>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Основное мероприятие 01. 
Создание условий для реализации полномочий органов местного самоуправления</t>
  </si>
  <si>
    <t>Средства  бюджета Московской области</t>
  </si>
  <si>
    <t>Мероприятие 05.01.03
Обеспечение переданного государственного полномочия Московской области по созданию комиссии по делам несовершеннолетних и защите их прав муниципальных образований Московской области</t>
  </si>
  <si>
    <t>Произведены расходы на выплату заработной платы с начислениями.</t>
  </si>
  <si>
    <t xml:space="preserve">Завершено расследование 1 несчастного случая со смертельным исходом, который признан комиссией, как не связанный с производством. Организовано расследование 1 несчастного случая с тяжелыми последствиями.
</t>
  </si>
  <si>
    <t>Конкурс на предоставление субсидии СО НКО будет проведен в 4 квартале текущего года.</t>
  </si>
  <si>
    <t>Мероприятие 02.01. 
Предоставление имущественной и консультационной поддержки СО НКО</t>
  </si>
  <si>
    <r>
      <t>Предоставлено</t>
    </r>
    <r>
      <rPr>
        <sz val="14"/>
        <color rgb="FFFF0000"/>
        <rFont val="Times New Roman"/>
        <family val="1"/>
        <charset val="204"/>
      </rPr>
      <t xml:space="preserve"> </t>
    </r>
    <r>
      <rPr>
        <sz val="14"/>
        <color theme="1"/>
        <rFont val="Times New Roman"/>
        <family val="1"/>
        <charset val="204"/>
      </rPr>
      <t>1 329,2</t>
    </r>
    <r>
      <rPr>
        <sz val="14"/>
        <rFont val="Times New Roman"/>
        <family val="1"/>
        <charset val="204"/>
      </rPr>
      <t xml:space="preserve"> кв.м муниципального имущества в виде нежилых помещений для безвозмездного пользования 13 СО НКО. Консультационная поддержка оказана 38</t>
    </r>
    <r>
      <rPr>
        <sz val="14"/>
        <color rgb="FFFF0000"/>
        <rFont val="Times New Roman"/>
        <family val="1"/>
        <charset val="204"/>
      </rPr>
      <t xml:space="preserve"> </t>
    </r>
    <r>
      <rPr>
        <sz val="14"/>
        <rFont val="Times New Roman"/>
        <family val="1"/>
        <charset val="204"/>
      </rPr>
      <t xml:space="preserve">социально ориентированным некоммерческим организациям. 
</t>
    </r>
  </si>
  <si>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</si>
  <si>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Мероприятие 01.03.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</si>
  <si>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07.01.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</si>
  <si>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07.03. 
Информирование населения об основных событиях социально-экономического развития и общественно-политической жизни посредством размещения социальной рекламы на объектах наружной рекламы и информации</t>
  </si>
  <si>
    <t>Мероприятие 01.01. 
Организация и проведение мероприятий по гражданско-патриотическому и духовно-нравственному воспитанию молодежи</t>
  </si>
  <si>
    <t>Мероприятие 01.01.01. 
Организация и проведение мероприятий по гражданско-патриотическому воспитанию молодежи</t>
  </si>
  <si>
    <t>Мероприятие 01.01.02. 
Организация и проведение мероприятий по формированию и укреплению традиционных семейных ценностей</t>
  </si>
  <si>
    <t>Приобретена сувенирная и наградная продукция для проведения мероприятия "Интеллектуальное шоу. Ворошиловский стрелок".</t>
  </si>
  <si>
    <t>Мероприятие 01.01.03. 
Организация и проведение мероприятий по вовлечению молодежи в здоровый образ жизни</t>
  </si>
  <si>
    <t>Приобретена наградная продукция для проведения  молодежного конкурса "Team Battle 2022".</t>
  </si>
  <si>
    <t>Мероприятие 01.01.04. 
Организация и проведение мероприятий по вовлечению молодежи в международное, межрегиональное и межмуниципальное сотрудничество</t>
  </si>
  <si>
    <t>Мероприятие 01.01.05. 
Создание условий для развития наставничества, поддержки общественных инициатив и проектов, в том числе в сфере добровольчества (волонтерства)</t>
  </si>
  <si>
    <t>Проведены мероприятия, направленные на поддержку и развитие молодежи.</t>
  </si>
  <si>
    <t>Мероприятие 01.01.05.01. 
Организация и проведение мероприятий по вовлечению граждан в добровольческую (волонтерскую) деятельность</t>
  </si>
  <si>
    <t>Приобретена сувенирная и наградная продукция для организации и проведения сезона "Открытой Мытищинской лиги КВН 2022".</t>
  </si>
  <si>
    <t>Мероприятие 01.01.05.02. 
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</si>
  <si>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Приобретена сувенирная и наградная продукция для организации и проведения мероприятий "Мисс Мытищи 2022" и "Студенческая весна 2022".</t>
  </si>
  <si>
    <t>Мероприятие 01.01.05.03. 
Организация работы по популяризации молодежной политики в медиа-пространстве</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</si>
  <si>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</si>
  <si>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Мероприятие 01.04.01. 
Текущий ремонт учреждений по работе с молодежью</t>
  </si>
  <si>
    <t>Мероприятие 01.05. 
Расходы на обеспечение деятельности (оказание услуг) муниципальных учреждений в сфере молодежной политики</t>
  </si>
  <si>
    <t>Мероприятие 01.05.03.01. 
Обеспечение деятельности муниципального бюджетного учреждения "Молодежный центр "Звездный"</t>
  </si>
  <si>
    <t xml:space="preserve">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 </t>
  </si>
  <si>
    <t>1.5.1.1.</t>
  </si>
  <si>
    <t>Мероприятие 01.05.04.01. 
Обеспечение деятельности муниципального бюджетного учреждения "Молодежный центр "Импульс"</t>
  </si>
  <si>
    <t>Произведены расходы на выплату заработной платы с начислениями, услуги связи, интернет, коммунальные услуги, услуги по содержанию имущества.</t>
  </si>
  <si>
    <t>1.5.1.2.</t>
  </si>
  <si>
    <t>Мероприятие 01.05.04.02.  
Укрепление материально-технической базы и проведение текущего ремонта МБУ МЦ "Импульс"</t>
  </si>
  <si>
    <t>Мероприятие E8.02 
Формирование эффективной системы выявления, поддержки и развития способностей и талантов у детей и молодежи</t>
  </si>
  <si>
    <t>Мероприятие 06.01. 
Проведение Всероссийской переписи населения 2020 года</t>
  </si>
  <si>
    <t>Мероприятие реализовано в 2021 году.</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</si>
  <si>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</si>
  <si>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 xml:space="preserve">Произведена оплата за предоставление интернет-трафика.  </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</si>
  <si>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</si>
  <si>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</si>
  <si>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</si>
  <si>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Основное мероприятие 03. 
Цифровое государственное управление</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</si>
  <si>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</si>
  <si>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04.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</si>
  <si>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</si>
  <si>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7.7.</t>
  </si>
  <si>
    <t>7.8.</t>
  </si>
  <si>
    <t>Ведется строительство ФОК  с универсальным залом в с. Марфино.</t>
  </si>
  <si>
    <t>Детский сад на 510 мест по адресу: Московская область. г.о. Мытищи, п. Нагорное (ПИР и строительство)</t>
  </si>
  <si>
    <t xml:space="preserve">Заключен контракт на выполнение проектных, строительно-монтажных работ, поставку оборудования для комплектации объекта. </t>
  </si>
  <si>
    <t>Детский сад на 250 мест по адресу: Московская область, г. Мытищи, мкр. 17, ул. Колпакова (ПИР и строительство)</t>
  </si>
  <si>
    <t>Оплачен аванс за выдачу техусловий.</t>
  </si>
  <si>
    <t>Закупка на выполнение проектных, строительно-монтажных работ, поставку оборудования для комплектации объекта находится на рассмотрении Рабочей группы.</t>
  </si>
  <si>
    <t>Детский сад на 250 мест по адресу: Московская область, г. Мытищи, мкр. 25А, пер. 1-ый Рупасовский  (ПИР и строительство)</t>
  </si>
  <si>
    <t>Срок проектирования - декабрь 2022.</t>
  </si>
  <si>
    <t>Детский сад на 320 мест по адресу: Московская область, г.о. Мытищи, восточнее д. Погорелки</t>
  </si>
  <si>
    <t>Проектная документация на проверке в ГОУ МО "Мособлгосэкспертиза".</t>
  </si>
  <si>
    <t>После получения положительного заключения госэкспертизы проектной документации будет размещена закупка на строительство ДОУ на 320 мест восточнее д.Погорелки.</t>
  </si>
  <si>
    <t>Ведется строительство. Подготовка аукционной документации на закупку оборудования для комплектации объекта</t>
  </si>
  <si>
    <t>Средняя общеобразовательная школа на 400 мест по адресу: Московская область, г. Мытищи, мкр. 6-14 (ПИР и строительство)</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</si>
  <si>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</si>
  <si>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Оплачен аванс за выдачу техусловий. Заключен контракт на выполнение проектно-изыскательских работ по строительству пристройки к СОШ №12.</t>
  </si>
  <si>
    <t>1100</t>
  </si>
  <si>
    <t>Оплачен аванс по договору на технологическое присоединение объекта к сетям инженерно-технического обеспечения. По контракту на выполнение проектных, строительно-монтажных работ, поставку оборудования для комплектации объекта ведется проектирование.</t>
  </si>
  <si>
    <t>Срок работ - 3 квартал 2022 года</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</si>
  <si>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  (в том числе кредиторская задолженность прошлых лет)</t>
  </si>
  <si>
    <t>82 чел./см</t>
  </si>
  <si>
    <t xml:space="preserve">Мероприятие 01.04.01
Укрепление материально-технической базы и проведение текущего ремонта МАУК "БИЦ"
</t>
  </si>
  <si>
    <t>Мероприятие 01.04.01
 Укрепление материально- технической базы и проведение текущего ремонта МБУК МТДК "ФЭСТ"</t>
  </si>
  <si>
    <t xml:space="preserve">Мероприятие 01.04.02 
Укрепление материально- технической базы и проведение текущего ремонта МБУК МТК "Огниво"
</t>
  </si>
  <si>
    <t>Мероприятие 05.02.01 
Укрепление материально-технической базы и проведение текущего ремонта МБУК "МДК "Яуза"</t>
  </si>
  <si>
    <t>Мероприятие 05.02.02 
Укрепление материально-технической базы и проведение текущего ремонта МБУК "КИЦ "Леонидовка"</t>
  </si>
  <si>
    <t>Мероприятие 05.02.03 
Укрепление материально-технической базы и проведение текущего ремонта МБУК ЦКД "Марфино"</t>
  </si>
  <si>
    <t>Основное мероприятие А2 Федеральный проект "Творческие люди"</t>
  </si>
  <si>
    <t xml:space="preserve">Основное мероприятие А1.
Федеральный проект "Культурная среда"
</t>
  </si>
  <si>
    <t>Городской округ Мытищи не принимает участие в федеральном проекте "Культурная среда".</t>
  </si>
  <si>
    <t xml:space="preserve">Мероприятие 01.02.02 
Укрепление материально-технической базы и проведение текущего ремонта МБУК "ЕДП"
</t>
  </si>
  <si>
    <t>Основное мероприятие E4. Федеральный проект "Цифровая образовательная среда"</t>
  </si>
  <si>
    <t>Мероприятие 01.05.04. 
Обеспечение деятельности муниципального бюджетного учреждения "Молодежный центр "Импульс"</t>
  </si>
  <si>
    <t>Основное мероприятие Е8. Федеральный проект "Социальная активность"</t>
  </si>
  <si>
    <t>2.7</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</si>
  <si>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</si>
  <si>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Мероприятие 05.01.03 
Организация летних туристических экспедиций ДЦ "Турист"</t>
  </si>
  <si>
    <t>Мероприятие будет реализовано в 
2023-2024 гг.</t>
  </si>
  <si>
    <t xml:space="preserve">Заключен договор на сумму 84,46 тыс.руб.                                                                                                                                     Ведется подготовка документации на сумму 
105,54 тыс.руб. </t>
  </si>
  <si>
    <t>Подготовка документации по приобретению спасательного и специального оборудования и снаряжения  на сумму 
100,0 тыс.руб.</t>
  </si>
  <si>
    <t xml:space="preserve">Подготовка документации по сбору, вывозу мусора с зон отдыха, подсыпки песка на береговые линии пляжных зон отдыха, на поставку кварцевого песка на сумму 1 270, 0 тыс.руб. </t>
  </si>
  <si>
    <t xml:space="preserve">В спортивной школе "ЦДЮС" в течение года запланировано проведение круглого стола "Экстремизму и терроризму – нет". В образовательных учреждениях планируется провести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</si>
  <si>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</si>
  <si>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Городской округ Мытищи не принимает участие в федеральном проекте "Спорт – норма жизни" в 2022 году.</t>
  </si>
  <si>
    <t>Мероприятие 01.02.09. Ремонт кровли ФОК "Олимп"</t>
  </si>
  <si>
    <t>Мероприятие 01.02.08. Закупка автобуса для МАУ "ЦФКиС "Олимпик"</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</si>
  <si>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</si>
  <si>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Мероприятие 3.1. Создание, содержание системно-аппаратного комплекса "Безопасный город"</t>
  </si>
  <si>
    <t>Подпрограмма 1 "Профилактика заболеваний и формирование здорового образа жизни. Развитие первичной медико-санитарной помощ"</t>
  </si>
  <si>
    <t>Подпрограмма 1 "Профилактика преступлений и иных правонарушений"</t>
  </si>
  <si>
    <t>Подпрограмма 5 "Обеспечение мероприятий гражданской обороны"</t>
  </si>
  <si>
    <t>Подпрограмма 6 "Обеспечивающая подпрограмма"</t>
  </si>
  <si>
    <t>Подпрограмма 1 "Профилактика заболеваний и формирование здорового образа жизни. Развитие первичной медико-санитарной помощи"</t>
  </si>
  <si>
    <t>Подпрограмма I "Создание условий для жилищного строительства"</t>
  </si>
  <si>
    <t xml:space="preserve">Мероприятие реализовано в 2021 году. </t>
  </si>
  <si>
    <t xml:space="preserve">Основное мероприятие 01.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
</t>
  </si>
  <si>
    <t xml:space="preserve">Мероприятие F5. 01-
Строительство и реконструкция (модернизация) объектов питьевого водоснабжения 
</t>
  </si>
  <si>
    <t>Основное мероприятие 01 - Строительство, реконструкция (модернизация) ,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</si>
  <si>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 xml:space="preserve">Мероприятие 05.01. 
Утверждение схем теплоснабжения городских округов (актуализированных схем теплоснабжения городских округов)
</t>
  </si>
  <si>
    <t>Мероприятие 05.03. 
Утверждение программ комплексного развития систем коммунальной инфраструктуры городских округов</t>
  </si>
  <si>
    <t xml:space="preserve">Мероприятие 01.01.
Установка (модернизация) ИТП с установкой теплообменника отопления и аппаратуры управления отоплением. </t>
  </si>
  <si>
    <t>Мероприятие 02.01.
Установка, замена, поверка общедомовых приборов учета энергетических ресурсов в многоквартирных домах.</t>
  </si>
  <si>
    <t xml:space="preserve">Мероприятие 02.02.
Выполнение работ по установке автоматизированных систем контроля за газовой безопасностью в жилых помещениях (квартирах) многоквартирных домов
</t>
  </si>
  <si>
    <t>Мероприятие 02.03. 
Возмещение специализированным организациям недополученных доходов, возникающих при выполнении работ по установке автоматизированных систем контроля за газовой безопасностью в жилых помещениях (квартирах) многоквартирных домов отдельным категориям граждан</t>
  </si>
  <si>
    <t>Мероприятие 03.01.
Организация работы с УК по подаче заявлений в ГУ МО "Государственная жилищная инспекция Московской области".</t>
  </si>
  <si>
    <t>Основное мероприятие 01 -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</si>
  <si>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</si>
  <si>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 
Расходы на обеспечение деятельности (оказание услуг) муниципальных учреждений в сфере жилищно-коммунального хозяйства</t>
  </si>
  <si>
    <t>Услуги оказаны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1 453,57  тыс. км. пробега,  перевезено 2047,2 тыс. пассажиров.</t>
  </si>
  <si>
    <t xml:space="preserve">Оплата производится авансовым платежом в размере 30% от годового объема, далее согласно актам сдачи-приемки работ по фактически выполненным объемам.
</t>
  </si>
  <si>
    <t xml:space="preserve">Мероприятие 02.03. 
Создание условий для предоставления транспортных услуг населению и организация транспортного обслуживания населения в границах </t>
  </si>
  <si>
    <t>городского округа (в части автомобильного транспорта)</t>
  </si>
  <si>
    <t>Приобретение транспортных средств запланировано в 4 квартале т.г.</t>
  </si>
  <si>
    <t>Приобретение оборудования запланировано в 4 квартале т.г.</t>
  </si>
  <si>
    <t xml:space="preserve">Установка систем ГЛОНАСС в 4 квартале т.г. </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</si>
  <si>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</si>
  <si>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</si>
  <si>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05. 
Ремонт, капитальный ремонт сети автомобильных дорог, мостов и путепроводов местного значения</t>
  </si>
  <si>
    <t xml:space="preserve">Заключены муниципальные контракты на общую сумму     64 191,1 тыс. руб. </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</si>
  <si>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</si>
  <si>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 xml:space="preserve">Проведение конкурентных процедур согласно плана-графика 2-3 квартал т.г. </t>
  </si>
  <si>
    <t>Мероприятие 05.05. 
Дорожная деятельность в отношении автомобильных дорог местного значения в границах городского округа</t>
  </si>
  <si>
    <t>Выполнены работы по содержанию:
- 2 734 тыс. м2 проезжих частей дорог;
- 329,1 тыс. м2 тротуаров.</t>
  </si>
  <si>
    <t xml:space="preserve">Срок окончания работ 31.12.2021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</si>
  <si>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Срок окончания работ 31.12.2021 года.</t>
  </si>
  <si>
    <t xml:space="preserve">Выполнены работы по содержанию:
- 84,1 км. сети ливневой канализации;
- 13 очистных сооружений;
ремонту 23 колодцев.   
</t>
  </si>
  <si>
    <t>Выполнены работы по содержанию и обслуживанию           5 шлагбаумов на привокзальной площади городского округа  Мытищи.</t>
  </si>
  <si>
    <t>Вывезено 22 единицы брошенного (бесхозяйного) транспорта.</t>
  </si>
  <si>
    <t xml:space="preserve">Проведение конкурентных процедур согласно плана-графика 2 квартал т.г. </t>
  </si>
  <si>
    <t>Получено 3 метеосправки.</t>
  </si>
  <si>
    <t xml:space="preserve">Разработка и реализация проектов (схем) организации дорожного движения </t>
  </si>
  <si>
    <t xml:space="preserve">Заключен муниципальный контракт на сумму 199,9 т.р. </t>
  </si>
  <si>
    <t xml:space="preserve">Строительство заездных карманов и посадочных площадок для увеличения пропускной способности улично-дорожной сети </t>
  </si>
  <si>
    <t xml:space="preserve">Обустройство и ремонт светофорных объектов </t>
  </si>
  <si>
    <t xml:space="preserve">Заключены муниципальные контракты на общую сумму            1 191,0 тыс. руб. </t>
  </si>
  <si>
    <t xml:space="preserve">Оборудование пешеходных переходов консолями над проезжей частью </t>
  </si>
  <si>
    <t xml:space="preserve">Обустройство (реконструкция) пешеходных переходов </t>
  </si>
  <si>
    <t xml:space="preserve">Обустройство пешеходных переходов светильниками </t>
  </si>
  <si>
    <t xml:space="preserve">Отделение улично-дорожной сети от тротуаров перильными ограждениями для исключения несанкционированного выхода пешеходов на проезжую часть </t>
  </si>
  <si>
    <t xml:space="preserve">Обустройство и ремонт искусственных неровностей на дорогах, а также прочих дорожных элементов </t>
  </si>
  <si>
    <t xml:space="preserve">Проведение конкурентных процедур согласно плана-графика 2 квартал т.г. 
</t>
  </si>
  <si>
    <t xml:space="preserve">Обращений не поступало. </t>
  </si>
  <si>
    <t xml:space="preserve"> </t>
  </si>
  <si>
    <t xml:space="preserve">Проведено 10 заседаний рабочей группы Комиссии по обеспечению безопасности дорожного движения на территории городского округа Мытищи.  </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</si>
  <si>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</si>
  <si>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 xml:space="preserve">Подготовлен 1 правовой акт в области обеспечения безопасности дорожного движения.
Рассмотрено 14 проектов организации дорожного движения на период эксплуатации и строительства. </t>
  </si>
  <si>
    <t>Выдано 76 согласований  по перевозке тяжеловесных или негабаритных грузов.</t>
  </si>
  <si>
    <t>Ведутся работы по содержанию открытой муниципальной автостоянки по адресу:
ул. Коминтерна д. 24.</t>
  </si>
  <si>
    <t xml:space="preserve">Устройство парковочных мест </t>
  </si>
  <si>
    <t xml:space="preserve">Мероприятие 05.08
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 </t>
  </si>
  <si>
    <t>Подпрограмма I "Комфортная городская среда"</t>
  </si>
  <si>
    <t>Мероприятие реализовано в 2021 году</t>
  </si>
  <si>
    <t>Срок реализации мероприятия 3-4 квартал т.г.</t>
  </si>
  <si>
    <t xml:space="preserve">Мероприятие 01.09 
Создание новых и (или) благоустройство существующих парков культуры и отдыха за счет средств местного бюджета </t>
  </si>
  <si>
    <t xml:space="preserve">Подготовка аукционной документации. </t>
  </si>
  <si>
    <t xml:space="preserve">Проведение конкурентных процедур  на сумму 
2 243,70 т.р. планируется во 2 квартале т.г. </t>
  </si>
  <si>
    <t>Благоустройство общественных территорий.</t>
  </si>
  <si>
    <t>1.12.1</t>
  </si>
  <si>
    <t xml:space="preserve">Проведение конкурентных процедур 
1 001,00 т.р. планируется во 2 квартале т.г. </t>
  </si>
  <si>
    <t>1.12.2</t>
  </si>
  <si>
    <t xml:space="preserve">Проведение конкурентных процедур  на сумму 
600,00 т.р. планируется во 2 квартале т.г. </t>
  </si>
  <si>
    <t>1.12.3</t>
  </si>
  <si>
    <t>Обустройство пляжей за счет средств местного бюджета</t>
  </si>
  <si>
    <t>1.12.4</t>
  </si>
  <si>
    <t>Ремонт твердого покрытия, устройство тротуаров на общественных территориях</t>
  </si>
  <si>
    <t xml:space="preserve">Проведение конкурентных процедур  на сумму 
1 300,00  т.р. планируется  во 2 квартале т.г. </t>
  </si>
  <si>
    <t xml:space="preserve">Заключен муниципальный контракт на сумму 130,00 тыс. руб. 
Подготовка аукционной документации.
Ведутся работы по содержанию территории постоянного безвозмездного пользования расположенной в п. Поведники, (лесная тропинка). </t>
  </si>
  <si>
    <t xml:space="preserve">Проведение конкурентных процедур  на сумму 
4 370,00  т.р. планируется  во 2 квартале т.г. </t>
  </si>
  <si>
    <t>1.14</t>
  </si>
  <si>
    <t>1.15</t>
  </si>
  <si>
    <t>1.16</t>
  </si>
  <si>
    <t xml:space="preserve">Проведение конкурентных процедур на сумму 
500,00  т.р.  планируется во 2 квартале т.г. </t>
  </si>
  <si>
    <t xml:space="preserve">Проведение конкурентных процедур на сумму 
39 978,05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</si>
  <si>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1.13</t>
  </si>
  <si>
    <t xml:space="preserve">Заключены муниципальные контракты на сумму 748,0 т.р. на:
- поставку электроэнергии и материалов для обслуживания фонтанов;
- водоснабжение фонтанов.
 Проводятся работы по:
- осмотру технических помещений фонтанов;
- контролю уровня грунтовых вод;
- сохранности оборудования и обогрев помещений 4 насосных станций в зимний период. </t>
  </si>
  <si>
    <t>Мероприятие 01.20
Ямочный ремонт асфальтового покрытия дворовых территорий</t>
  </si>
  <si>
    <t xml:space="preserve">Проведение конкурентных процедур  на сумму 
3 903,40 т.р. планируется во 2 квартале т.г. </t>
  </si>
  <si>
    <t>Средства бюджета городского округа Мытищ</t>
  </si>
  <si>
    <t>1.17</t>
  </si>
  <si>
    <t>Мероприятия 01.21 
Создание и ремонт пешеходных коммуникаций</t>
  </si>
  <si>
    <t xml:space="preserve">Проведение конкурентных процедур  на сумму 
6 564,30 т.р. планируется во 2 квартале т.г. </t>
  </si>
  <si>
    <t xml:space="preserve">Заключено соглашение с Министерством ЖКХ Московской области о предоставлении субсидии от 13.01.2022 № 34С-РП/2022. 
Утвержден адресный перечень подъездов. </t>
  </si>
  <si>
    <t xml:space="preserve">Реализация мероприятия без привлечения средств городского округа Мытищи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Подписаны акты  выполненных работ по 5 домам. </t>
  </si>
  <si>
    <t xml:space="preserve">Денежные средства городского округа Мытищи расходуются по мере необходимости.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</si>
  <si>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
</t>
  </si>
  <si>
    <t>исполнение</t>
  </si>
  <si>
    <t>Освоение денежных средств планируется  в последующие периоды 2022 г.</t>
  </si>
  <si>
    <t>86 чел./см</t>
  </si>
  <si>
    <t>Ведутся работы по устройству футбольного поля. Выполнено: строительство здания ИТП, здания трибун, здания КПП</t>
  </si>
  <si>
    <t>Выполнение мероприятия планируется в IV квартале 2022.</t>
  </si>
  <si>
    <t>Карта планируемого размещения объектов местного значения утверждена в составе генерального плана городского округа Мытищи, утвержденного решением Совета депутатов городского округа Мытищи от 28.12.2017 №36/1 ( в редакции решения от 17.02.2022 №36/3).</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</si>
  <si>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t>
  </si>
  <si>
    <t>Подпрограмма 3 "Развитие малого и среднего предпринимательства"</t>
  </si>
  <si>
    <t>Подпрограмма 1 "Инвестиции"</t>
  </si>
  <si>
    <t xml:space="preserve">Выплаты компенсации части родительской платы произведены по фактически представленным документам за январь-февраль текущего года. Компенсация выплачена на 8 833,4 детей. </t>
  </si>
  <si>
    <t>Выплата за март будет произведена в апреле 2022 года.</t>
  </si>
  <si>
    <t>Основное мероприятие 01 "Повышение энергетической эффективности муниципальных учреждений Московской области"</t>
  </si>
  <si>
    <t>Основное мероприятие 02 "Организация учета энергоресурсов в жилищном фонде Московской области"</t>
  </si>
  <si>
    <t>Основное мероприятие 03 "Повышение энергетической эффективности многоквартирных домов"</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</si>
  <si>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</si>
  <si>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3 946,70 т.р планируется во 2 квартале т.г.</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</si>
  <si>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</si>
  <si>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Проведение конкурентных процедур на сумму               4 000,00 т.р. планируется во 2 квартале т.г.
</t>
  </si>
  <si>
    <t xml:space="preserve">Проведение конкурентных процедур на общую сумму 
10 000,00 т.р. планируется во 2 квартале т.г. </t>
  </si>
  <si>
    <t>Мероприятие 01.35
Реализация программ формирования современной городской среды в части благоустройства общественных территорий за счет средств местного бюджета</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</si>
  <si>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</si>
  <si>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01.37
Благоустройство лесопарковых зон</t>
  </si>
  <si>
    <t>Мероприятие 01.38
Обустройство пляжей</t>
  </si>
  <si>
    <t xml:space="preserve">Проведение конкурентных процедур  на сумму 
102 677,17  т.р.                                
планируется  во                        2  квартале т.г. </t>
  </si>
  <si>
    <t>Мероприятие 01.40
Замена и модернизация детских игровых площадок</t>
  </si>
  <si>
    <t xml:space="preserve">Проведение конкурентных процедур  на сумму 
92 498,77  т.р. планируется  во 2 квартале т.г. </t>
  </si>
  <si>
    <t>Мероприятие 01.43
Комплексное благоустройство  территорий (создание новых элементов)</t>
  </si>
  <si>
    <t>Заключен муниципальный контракт на сумму 
30 053,91 т.р.  В рамках которого ведутся работы по благоустройству детских игровых площадок по адресу:
- ул. Колпакова д.21,  д.32/2;
- ул. Стрелковая д. 6;
-  ул. Мира д. 12;
- ул. Зеленая 7;
- ул. Юбилейная 44.</t>
  </si>
  <si>
    <t xml:space="preserve">Проведение конкурентных процедур  на сумму 
4 645,50  т.р. планируется во 2 квартале т.г. </t>
  </si>
  <si>
    <t xml:space="preserve">Мероприятие F2.03
Реализация программ формирования современной городской среды в части благоустройства общественных территорий
</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</si>
  <si>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</si>
  <si>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</si>
  <si>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</si>
  <si>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Мероприятие 01.08
Финансовое обеспечение (оказание услуг) муниципальных казенных учреждений в сфере благоустройства</t>
  </si>
  <si>
    <t xml:space="preserve">Срок реализации мероприятия до 31.12.2022. </t>
  </si>
  <si>
    <t>Мероприятие 01.10
Содержание и текущий ремонт покрытий</t>
  </si>
  <si>
    <t>Мероприятие 01.12
Соответствие внешнего вида ограждений региональным требованиям</t>
  </si>
  <si>
    <t>Мероприятие 01.13
Содержание и текущий ремонт элементов объектов благоустройства</t>
  </si>
  <si>
    <t>Мероприятие 01.14
Озеленение территорий</t>
  </si>
  <si>
    <t xml:space="preserve">Заключены муниципальные контракты на общую сумму                         1 077,00 тыс. руб. 
Выполнены работы по удалению 374 м3 сухостойных больных и аварийных деревьев.
</t>
  </si>
  <si>
    <t>Проведение конкурентных процедур  на сумму                                       742,40 т.р. планируется во 2 квартале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</si>
  <si>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Мероприятие 01.15
Содержание, ремонт и восстановление уличного освещения</t>
  </si>
  <si>
    <t xml:space="preserve">Проведение конкурентных процедур  на сумму                                   1 014,69 т.р. планируется во 2-4 кварталах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</si>
  <si>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01.16
Замена неэнергоэффективных светильников наружного освещения</t>
  </si>
  <si>
    <t>Проведение конкурентных процедур  на сумму                           100 000,00 т.р. планируется во 2-3 кварталах т.г.</t>
  </si>
  <si>
    <t>Мероприятие 01.18
Содержание туалетных кабин</t>
  </si>
  <si>
    <t xml:space="preserve">Заключен муниципальный контракт на сумму 119,40 т.р. на предоставление во временное пользование 9 кабин в день.  </t>
  </si>
  <si>
    <t xml:space="preserve">Проведение конкурентных процедур на сумму                               180,60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</si>
  <si>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01.19
Содержание и ремонт водных объектов (прудов) и устройств</t>
  </si>
  <si>
    <t>Проведение конкурентных процедур  на сумму                                  582,00 т.р. планируется во 2-3 кварталах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</si>
  <si>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Основное мероприятие 01 "Приведение в надлежащее состояние подъездов в многоквартирных домах"</t>
  </si>
  <si>
    <t xml:space="preserve">Мероприятие 01.01
Ремонт подъездов в многоквартирных домах
</t>
  </si>
  <si>
    <t>Мероприятие 02.01 
Проведение капитального ремонта многоквартирных домов на территории Московской области</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</si>
  <si>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</si>
  <si>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Подпрограмма 7 "Улучшение жилищных условий отдельных категорий многодетных семей"</t>
  </si>
  <si>
    <t>Подпрограмма 2 "Обеспечение мероприятий по переселению граждан из аварийного жилищного фонда Московской области"</t>
  </si>
  <si>
    <t>Подпрограмма 5 "Обеспечивающая подпрограмма""</t>
  </si>
  <si>
    <t>Заключен муниципальный контракт на ремонт помещений для размещения ДДУ по ул.Шараповская, д.8, корп.1.</t>
  </si>
  <si>
    <t>Направлены заявки в Министерство образования Московской области на финансирование из бюджета Московской области.</t>
  </si>
  <si>
    <t>Расходы запланированы на июнь-июль 2022 года.</t>
  </si>
  <si>
    <t xml:space="preserve">Оплата произведена за январь-февраль текущего года по фактически представленным документам. </t>
  </si>
  <si>
    <t>Оплата за март произведена в апреле 2022 года.</t>
  </si>
  <si>
    <t xml:space="preserve">Расходы произведены по фактической посещаемости учащихся за январь-февраль 2022 года. </t>
  </si>
  <si>
    <t>Оплата за март произведена в апреле текущего года.</t>
  </si>
  <si>
    <t>В соответствии с план- графиком закупки проведение конкурсных процедур во втором квартале, выполнение работ в летний период.</t>
  </si>
  <si>
    <t>В соответствии с план- графиком закупок проведение конкурсных процедур во втором квартале т.г., выполнение работ в летний период.</t>
  </si>
  <si>
    <t>Произведена выплата за январь-март 2022 года                                         1291 классному руководителю за фактически отработанное время.</t>
  </si>
  <si>
    <t>Заключено соглашение на предоставление субсидии между управлением образования и развитием социальной сферы и АНОО ШКОЛА ВЕКТОР 31.01.2022. Денежные средства перечислены за январь и февраль 2022 года из средств местного бюджета.</t>
  </si>
  <si>
    <t xml:space="preserve">Выплата заработной платы сотрудникам муниципальных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</si>
  <si>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t>
  </si>
  <si>
    <t xml:space="preserve">Выплата заработной платы сотрудникам частных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</si>
  <si>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 Выплаты производятся в соответствии с документами, представленными частными школами.</t>
  </si>
  <si>
    <t xml:space="preserve">Компенсация проезда за январь-февраль текущего года произведена по фактически представленным документам. </t>
  </si>
  <si>
    <t>Оплата произведена по фактической посещаемости за январь-март 2022 года.</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</si>
  <si>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t>
  </si>
  <si>
    <t xml:space="preserve">Оплата производится ежемесячно согласно договору. </t>
  </si>
  <si>
    <t xml:space="preserve">Обучение проводится по рекомендации Министерства физической культуры и спорта Московской области. За  отчетный период рекомендаций не поступало. </t>
  </si>
  <si>
    <t xml:space="preserve">Проведение закупочных процедур на сумму                             12 614,9 т.р. согласно плана-графика 2 квартал т.г. </t>
  </si>
  <si>
    <t xml:space="preserve">Проведение конкурентных процедур согласно плана-графика  2 квартал т.г. </t>
  </si>
  <si>
    <t xml:space="preserve">Заключен муниципальный контракт на сумму 379,2 т.р. по благоустройству искусственно-дорожных неровностей.  </t>
  </si>
  <si>
    <t xml:space="preserve">По итогам голосования "Инициативное бюджетирование" будет сформирован перечень адресов. 
Срок реализации мероприятия 2-3 квартал т.г. </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</si>
  <si>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</si>
  <si>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Основное мероприятие
02  "Переселение граждан из аварийного жилищного фонда"
</t>
  </si>
  <si>
    <t>Мероприятия, направленные на дополнительную ежемесячную выплату стимулирующего характера 4 диспетчерам и 20 операторам единой дежурно-диспетчерской службы, реализуются в течение года.</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</si>
  <si>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 система мониторинга ЖКХ (теплосеть, водоканал, газ, электросеть) - СМС-сообщения в ДДС организации с датчиков мониторинга;
- мониторинг уровня воды на Пироговской плотине №27 ФГУП "Канал им. Москвы";
- система видеонаблюдения "Безопасный регион";
- Региональная (территориальная) автоматизированная система централизованного оповещения РАСЦО (ТАСЦО) – П-160 в МУ "ЕДДС Мытищи" г. Мытищи ул. Щербакова д.10.
       </t>
  </si>
  <si>
    <t>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Проведены 3 круглых стола по вопросам деятельности СО НКО  в сфере социальной защиты населения и физической культуры и спорта.</t>
  </si>
  <si>
    <t>Обеспечение деятельности муниципального бюджетного учреждения "Молодежный центр "Импульс".</t>
  </si>
  <si>
    <t>Проводятся мероприятия по включению объекта СОШ на 400 мест                                              (мкр. 6-14 г. Мытищи) в государственную программу.</t>
  </si>
  <si>
    <t>Продолжение п. 3</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</si>
  <si>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</si>
  <si>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Продолжение п. 4.2</t>
  </si>
  <si>
    <t>14</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</si>
  <si>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</si>
  <si>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Основное мероприятие 01. "Финансовое обеспечение деятельности образовательных организаций"                                </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</si>
  <si>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</si>
  <si>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</si>
  <si>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</si>
  <si>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Основное мероприятие Е1. Федеральный проект "Современная школа"                                </t>
  </si>
  <si>
    <t xml:space="preserve">Основное мероприятие А1. Федеральный проект "Культурная среда"                                  </t>
  </si>
  <si>
    <t xml:space="preserve">Основное мероприятие 01. "Создание условий для реализации полномочий органов местного самоуправления"                                  </t>
  </si>
  <si>
    <t>Основное мероприятие 01. "Проведение капитального ремонта объектов дошкольного образования, закупка оборудования"</t>
  </si>
  <si>
    <t>Подпрограмма 5. "Обеспечивающая подпрограмма"</t>
  </si>
  <si>
    <t>Мероприятие 07.02.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</si>
  <si>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01.05.01. 
Обеспечение деятельности муниципального бюджетного учреждения "Дворец молодежи"</t>
  </si>
  <si>
    <t>Мероприятие 01.05.02.
Обеспечение деятельности муниципального бюджетного учреждения "Молодежный центр "Маяк"</t>
  </si>
  <si>
    <t>Мероприятие 01.05.03.
Обеспечение деятельности муниципального бюджетного учреждения "Молодежный центр "Звёздный"</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</si>
  <si>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</si>
  <si>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 xml:space="preserve">Основное мероприятие 01 "Благоустройство общественных территорий муниципальных образований
Московской области"
</t>
  </si>
  <si>
    <t>Основное мероприятие F2- "Формирование комфортной городской среды" национального проекта "Жилье и городская среда"</t>
  </si>
  <si>
    <t>Произведены расходы по заработной плате, коммунальным услугам,  техническому обслуживанию имущества, оплате за продукты питания в детских садах и другие расходы.</t>
  </si>
  <si>
    <t>Произведены расходы заработной плате, коммунальным услугам, по техническому обслуживанию имущества и другие расходы.</t>
  </si>
  <si>
    <t>Произведены расходы по заработной плате, коммунальным услугам, техническому обслуживанию имущества в общеобразовательных учреждениях и другие расходы.</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</si>
  <si>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Начало выполнения ремонтных работ после получения положительного заключения госэкспертизы проектной документации
</t>
  </si>
  <si>
    <t>Заключено соглашение между министерством образования Московской области и администрацией городского округа Мытищи о предоставлении субсидии. Проводятся конкурсные процедуры.</t>
  </si>
  <si>
    <t>Решением Совета депутатов  городского округа Мытищи от 17.02.2022 №36/3 утверждены   изменения в Генеральный план городского округа Мытищи Московской области.</t>
  </si>
  <si>
    <t xml:space="preserve">От управляющих организаций не поданы заявления в ГУ МО "Государственная жилищная инспекция Московской области".
</t>
  </si>
  <si>
    <t xml:space="preserve">Разница в фактических объемах финансирования и исполнения программного мероприятия обусловлена предоставлением актов о выполненных работах в апреле т.г. </t>
  </si>
  <si>
    <t xml:space="preserve">Выполнены работы по:                          1) содержанию:
- 35 транспортных светофорных объектов; 
- 4 910 дорожных знаков;
- 78 светофорных объектов, 
оснащенных сигнальными датчиками типа Т-7;
2) ремонту:
- (ямочный) 1 615 м2 асфальтового покрытия дорог;
- пешеходного перехода на ул. Железнодорожная (около ж/д станции Тайнинская);
3) замене 50 стекол в автопавильонах. 
4) установке 1 зеркала для обеспечения видимости. 
</t>
  </si>
  <si>
    <t xml:space="preserve">Проведение конкурентных процедур на сумму                                819,0 т.р.  согласно плана-графика 2 квартал т.г. 
</t>
  </si>
  <si>
    <t>Заключен муниципальный контракт на сумму 8 600,00 т.р., в рамках которого ведется  разработка проектно-сметной документации по благоустройству парка "Ветеранов".</t>
  </si>
  <si>
    <t>Заключено 2 муниципальных контракта на общую сумму 
1 036,8 т.р., в рамках которых проводится:
- разработка комплексных мероприятий по благоустройству пляжной зоны в  д. Новосельцево;
-  экспертиза сметной документации по объекту "Обустройство пляжа Новосельцево".</t>
  </si>
  <si>
    <t xml:space="preserve">Заключены муниципальные контракты на общую сумму                 215 383,67 тыс. руб., в рамках которых проводятся работы содержанию территорий общего пользования.
Выполнено содержание:
- 573 288 м2 проезжей части дорог;
- 66 028 м2 тротуаров и пешеходных дорожек;
- 864 м2 пешеходных мостов.   
</t>
  </si>
  <si>
    <t xml:space="preserve">Выполнено содержание: 
- 190 709,88 м2 территорий общего пользования;
- 20 570,5 м2 дорожек с асфальтовым покрытием и тротуарной плитки;
- 1 035м2 межквартальных проездов;
- 3 610 м2 площадок для выгула собак;
- 12 011 м2 детских игровых площадок;
- 32 памятников и 3 обелисков;
- 16 606,42 м2 дорожек и тротуаров.
Проведены мероприятия по: 
- обследованию и выявлению аварийных деревьев;
- вырубки и опиловки сухостоя.  
</t>
  </si>
  <si>
    <t xml:space="preserve">Заключены муниципальные контракты на общую сумму 
33 425,98 т.р.
Выполнено сезонное содержание парков культуры и отдыха, территории Пироговского (Мытищинского), Марфинского ("Парк Героев") и Хлебниковского ("Шереметьевский парк") лесопарков; 34 662,8 м2 дорожек; 566 580 м2 газонов;                           2 995 м2 детских игровых площадок, 388 567,5 м2 придомовой территории,                                7 площадок для выгула собак, 29 тренажерных площадок,                      1 302 скамеек.
Оказаны услуги по круглосуточной охране.
Проведены работы по рыхлению снежных масс в общем объеме 3 600 м/ч.
</t>
  </si>
  <si>
    <t xml:space="preserve">Заключены муниципальные контракты на общую сумму                     78 657,02 тыс. руб., в рамках которых проводятся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Оплачено 1 079 535,00 кВт/Ч.
Выполнена замена:
- 2 опор;
-  216 светильников;
- 802 лампы;
- 612 м. провода СИП;
- 30 м кабеля ВВГ;
- 104 м кабеля; 
Ремонт 3 светильников.
</t>
  </si>
  <si>
    <t>Перевозки осуществлялись в соответствии с муниципальными контрактами, заключенными с
ИП Матвеенко А.П.,
ИП Миксюк Н.С.
Транспорт выделялся на                            23 мероприятия, в рамках которых перевезено 10 004 чел.</t>
  </si>
  <si>
    <t xml:space="preserve">Заключен муниципальный контракт на сумму 15 554,8 т.р., в рамках которого ведется разработка проектно-изыскательских работ по капитальному ремонту подъездных работ к территориям садоводческих и огороднических некоммерческих товариществ. 
</t>
  </si>
  <si>
    <t>Основное мероприятие 02. Информационная безопасность</t>
  </si>
  <si>
    <t>Продолжение п. 2.</t>
  </si>
  <si>
    <t>Продолжение п. 3.2.</t>
  </si>
  <si>
    <t>Подпрограмма 2 "Строительство (реконструкция) объектов культуры"</t>
  </si>
  <si>
    <t>Основное мероприятие 01. Организация строительства (реконструкции) объектов культуры</t>
  </si>
  <si>
    <t>Основное мероприятие А1. Культурная среда</t>
  </si>
  <si>
    <t xml:space="preserve">Мероприятие А1.01.
Строительство (реконструкция) объектов культуры
</t>
  </si>
  <si>
    <t>Мероприятие 01.02. Проектирование и строительство дошкольных образовательных организаций в целях синхронизации с жилой застройкой</t>
  </si>
  <si>
    <t xml:space="preserve">Мероприятие 02.02
Строительство (реконструкция) объектов общего образования муниципальной собственности
</t>
  </si>
  <si>
    <t xml:space="preserve">Мероприятие 02.03
Капитальные вложения в объекты общего образования 
</t>
  </si>
  <si>
    <t>Основное мероприятие Е1. Современная школа</t>
  </si>
  <si>
    <t>Мероприятие Е1.01 Реализация мероприятий по содействию созданию    в субъектах Российской Федерации новых мест в общеобразовательных организациях</t>
  </si>
  <si>
    <t xml:space="preserve">Мероприятие Е1.04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 </t>
  </si>
  <si>
    <t>Здание муниципального бюджетного учреждения культуры «Мытищинский театр драмы и комедии «ФЭСТ» (в том числе проектно-изыскательские работы)</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</si>
  <si>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</si>
  <si>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Средняя общеобразовательная школа на 1100 мест по адресу: Московская область, г.о. Мытищи, п. Нагорное (ПИР и строительство)</t>
  </si>
  <si>
    <t>Средства Федерального бюджета</t>
  </si>
  <si>
    <t>Строительство школы на 1100 мест по адресу: г.о. Мытищи, восточнее д. Погорелки</t>
  </si>
  <si>
    <t>Средняя общеобразовательная школа на 1100 мест по адресу: Московская область, г.о. Мытищи, д. Сухарево. ул. Школьная, стр. 18 (ПИР и строительство)</t>
  </si>
  <si>
    <t>Основное мероприятие 09. Социальная поддержка отдельных категорий граждан и почетных граждан Московской области</t>
  </si>
  <si>
    <t>Мероприятие 09.01. Оказание мер социальной поддержки отдельным категориям граждан</t>
  </si>
  <si>
    <t>Мероприятие 10.01. Поощрение и поздравление граждан в связи с праздниками, памятными датами</t>
  </si>
  <si>
    <t>Мероприятие 10.02. Организация и проведение мероприятий в социальной сфере, посвященных знаменательным событиям и памятным датам, установленным в Российской Федерации, Московской области, муниципальном образовании</t>
  </si>
  <si>
    <t>Основное мероприятие 15. Предоставление государственных гарантий муниципальным служащим, поощрение за муниципальную службу</t>
  </si>
  <si>
    <t>Основное мероприятие 03. Мероприятия по организации отдыха детей в каникулярное время</t>
  </si>
  <si>
    <t xml:space="preserve">Мероприятие 03.01.01.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
</t>
  </si>
  <si>
    <t xml:space="preserve">Мероприятие 03.01.02.
Организация отдыха и оздоровления детей и подростков в оздоровительных учреждениях военно-патриотической направленности
</t>
  </si>
  <si>
    <t xml:space="preserve">Мероприятие 03.01.03.
Организация летних туристических экспедиций ДЦ «Турист»
</t>
  </si>
  <si>
    <t xml:space="preserve">Мероприятие 03.01.05. 
Частичная компенсация стоимости путевки для детей, граждан РФ, имеющих постоянное место жительства на территории городского округа Мытищи
</t>
  </si>
  <si>
    <t>Подпрограмма 4 "Содействие занятости населения, развитие трудовых ресурсов и охраны труда"</t>
  </si>
  <si>
    <t>Основное мероприятие 03. Профилактика производственного травматизма</t>
  </si>
  <si>
    <t>В пределах финансовых средств, предусмотренных на основную деятельность</t>
  </si>
  <si>
    <t>Мероприятие 03.02. Координация проведения обучения по охране труда работников, в том числе организация обучения по охране труда руководителей специалистов организаций муниципальной собственности</t>
  </si>
  <si>
    <t>Основное мероприятие 03.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</si>
  <si>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</si>
  <si>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Основное мероприятие 01. Развитие негосударственного сектора социального обслуживания</t>
  </si>
  <si>
    <t xml:space="preserve">Мероприятие 01.02.
Предоставление субсидии СО НКО в сфере социальной защиты населения
</t>
  </si>
  <si>
    <t xml:space="preserve">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
</t>
  </si>
  <si>
    <t>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t>
  </si>
  <si>
    <t>Подпрограмма 6 "Развитие и поддержка социально ориентированных некоммерческих организаций"</t>
  </si>
  <si>
    <t>Основное мероприятие F2. Формирование комфортной городской среды</t>
  </si>
  <si>
    <t xml:space="preserve">Мероприятие F2.01.
Реализация программ формирования современной городской среды в части благоустройства общественных территорий
</t>
  </si>
  <si>
    <t xml:space="preserve">Мероприятие F2.02.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</si>
  <si>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F2.03.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</si>
  <si>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Основное 
мероприятие 01. Благоустройство общественных территорий муниципальных образований Московской области
</t>
  </si>
  <si>
    <t xml:space="preserve">Мероприятие 01.03. Обустройство и установка детских, игровых площадок на территории муниципальных образований 
</t>
  </si>
  <si>
    <t xml:space="preserve">Мероприятие 01.06. Благоустройство пространств для активного отдыха
</t>
  </si>
  <si>
    <t xml:space="preserve">Мероприятие 01.20.
Благоустройство общественных территорий муниципальных образований Московской области (за исключением мероприятий по содержанию территорий)
</t>
  </si>
  <si>
    <t xml:space="preserve">Мероприятие 01.21.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</si>
  <si>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01.22.
Устройство систем наружного освещения в рамках реализации проекта «Светлый город» за счет средств местного бюджета
</t>
  </si>
  <si>
    <t xml:space="preserve">Мероприятие 01.01
Расходы на обеспечение деятельности (оказание услуг) муниципальных учреждений – библиотеки
</t>
  </si>
  <si>
    <t>Мероприятие 01.01.01 
Расходы на обеспечение деятельности (оказание услуг) МБУК "МЦБ"</t>
  </si>
  <si>
    <t>Мероприятие 01.03
Государственная поддержка отрасли культуры (модернизация библиотек в части комплектования книжных фондов муниципальных общедоступных библиотек)</t>
  </si>
  <si>
    <t xml:space="preserve">Мероприятие F2.01.
Ремонт дворовых территорий
</t>
  </si>
  <si>
    <t xml:space="preserve">Основное 
мероприятие 01.
Обеспечение комфортной среды проживания на территории муниципального образования Московской области
</t>
  </si>
  <si>
    <t xml:space="preserve">Мероприятие 01.01.
Ямочный ремонт асфальтового покрытия дворовых территорий
</t>
  </si>
  <si>
    <t xml:space="preserve">Мероприятие 01.02.
Создание и ремонт пешеходных коммуникаций
</t>
  </si>
  <si>
    <t xml:space="preserve">Мероприятие 01.03.
Создание административных комиссий, уполномоченных рассматривать дела об административных правонарушениях в сфере благоустройства
</t>
  </si>
  <si>
    <t xml:space="preserve">Мероприятие 01.04.
Приобретение коммунальной техники
</t>
  </si>
  <si>
    <t xml:space="preserve">Мероприятие 01.15.
Содержание дворовых территорий 
Площадь дворовых территорий, содержащихся за счет бюджетных средств, кв. м
</t>
  </si>
  <si>
    <t xml:space="preserve">Мероприятие 01.16.
Содержание в чистоте территорий города (общественные пространства)
</t>
  </si>
  <si>
    <t xml:space="preserve">Мероприятие 01.17.
Комплексное благоустройство дворовых территорий (установка новых и замена существующих элементов)
</t>
  </si>
  <si>
    <t>2.8</t>
  </si>
  <si>
    <t xml:space="preserve">Мероприятие 01.18.
Содержание парков культуры и отдыха
</t>
  </si>
  <si>
    <t>2.9</t>
  </si>
  <si>
    <t xml:space="preserve">Мероприятие 01.19. Содержание объектов дорожного хозяйства (внутриквартальные проезды)
</t>
  </si>
  <si>
    <t>2.10</t>
  </si>
  <si>
    <t xml:space="preserve">Мероприятие 01.20.
Замена и модернизация детских игровых площадок
</t>
  </si>
  <si>
    <t>2.11</t>
  </si>
  <si>
    <t xml:space="preserve">Мероприятие 01.21.
Содержание, ремонт и восстановление уличного освещения 
</t>
  </si>
  <si>
    <t>2.12</t>
  </si>
  <si>
    <t xml:space="preserve">Мероприятие 01.22.
Замена неэнергоэффективных светильников наружного освещения
</t>
  </si>
  <si>
    <t>2.13</t>
  </si>
  <si>
    <t xml:space="preserve">Мероприятие 01.23.
Установка шкафов управления наружным освещением
</t>
  </si>
  <si>
    <t xml:space="preserve">Мероприятие 01.24.
Ликвидация несанкционированных навалов мусора
</t>
  </si>
  <si>
    <t xml:space="preserve">Мероприятие 01.25.
Организация общественных работ, субботников
</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</si>
  <si>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</si>
  <si>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Мероприятие 02.01.
Проведение капительного ремонта многоквартирных домов на территории Московской области 
</t>
  </si>
  <si>
    <t xml:space="preserve">Мероприятие 03.01. Ремонт подъездов в многоквартирных домах
</t>
  </si>
  <si>
    <t xml:space="preserve">Основное 
мероприятие 03. 
Приведение в надлежащее состояние подъездов в многоквартирных домах  
</t>
  </si>
  <si>
    <t>Подпрограмма III "Обеспечивающая подпрограмма"</t>
  </si>
  <si>
    <t>Подпрограмма III  "Обеспечивающая подпрограмма"</t>
  </si>
  <si>
    <t xml:space="preserve">Мероприятие 01.01.
Обеспечение деятельности муниципальных органов - учреждения в сфере жилищно-коммунального хозяйства и благоустройства
</t>
  </si>
  <si>
    <t>Внебюджетные источники</t>
  </si>
  <si>
    <t>ё</t>
  </si>
  <si>
    <t>Подпрограмма 1 "Общее образование"</t>
  </si>
  <si>
    <t xml:space="preserve">Основное мероприятие 01. 
Финансовое обеспечение деятельности образовательных организаций
</t>
  </si>
  <si>
    <t xml:space="preserve">Мероприятие 01.01.
Проведение капитального ремонта, технического переоснащения и благоустройства территорий учреждений образования
</t>
  </si>
  <si>
    <t xml:space="preserve">Мероприятие 01.02.
Обеспечение подвоза обучающихся к месту обучения в муниципальных общеобразовательных организациях в Московской области, расположенных в сельских населенных пунктах за счет средств местного бюджета
</t>
  </si>
  <si>
    <t xml:space="preserve">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</si>
  <si>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01.08.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t>
  </si>
  <si>
    <t xml:space="preserve">Мероприятие 01.10 
Финансовое обеспечение выплаты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t>
  </si>
  <si>
    <t xml:space="preserve">Мероприятие 01.11.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
</t>
  </si>
  <si>
    <t xml:space="preserve">Мероприятие 01.12. 
Укрепление материально-технической базы и проведение текущего ремонта общеобразовательных организаций
</t>
  </si>
  <si>
    <t xml:space="preserve">Мероприятие 01.13.
Профессиональная физическая охрана муниципальных учреждений в сфере общеобразовательных организаций
</t>
  </si>
  <si>
    <t>1.10.</t>
  </si>
  <si>
    <t xml:space="preserve">Мероприятие 01.18. 
Укрепление материально-технической базы и проведение текущего ремонта учреждений дошкольного образования
</t>
  </si>
  <si>
    <t>1.11.</t>
  </si>
  <si>
    <t xml:space="preserve">Мероприятие 01.19. 
Профессиональная физическая охрана муниципальных учреждений дошкольного образования
</t>
  </si>
  <si>
    <t xml:space="preserve">Основное мероприятие 02.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</si>
  <si>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Мероприятие 02.01.
Компенсация проезда к месту учебы и обратно отдельным категориям обучающихся по очной форме обучения муниципальных общеобразовательных организаций
</t>
  </si>
  <si>
    <t xml:space="preserve">Мероприятие 02.08.
Организация бесплатного горячего питания обучающихся, получающих начальное общее образование в муниципальных образовательных организациях
</t>
  </si>
  <si>
    <t xml:space="preserve">Мероприятие 02.10.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t>
  </si>
  <si>
    <t xml:space="preserve">Мероприятие 02.13. 
Создание и содержание дополнительных мест для детей в возрасте от 1,5 до 7 лет в организациях, осуществляющих присмотр и уход за детьми
</t>
  </si>
  <si>
    <t>Мероприятие  02.14. Освобождение семей отдельных категорий граждан от платы, взимаемой за присмотр и уход за ребенком в муниципальных образовательных организациях, реализующих программы дошкольного образования</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</si>
  <si>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</si>
  <si>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Мероприятие 08.08. 
Устройство спортивных и детских площадок на территории муниципальных общеобразовательных организаций
</t>
  </si>
  <si>
    <t xml:space="preserve">Мероприятие Е1.01.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</si>
  <si>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8.1.</t>
  </si>
  <si>
    <t xml:space="preserve">Мероприятие Р2.01. 
Государственная поддержка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</si>
  <si>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 xml:space="preserve">Подпрограмма 2 "Дополнительное образование, воспитание и психолого-социальное сопровождение детей" </t>
  </si>
  <si>
    <t xml:space="preserve">Основное мероприятие 02.
Финансовое обеспечение деятельности организаций дополнительного образования
</t>
  </si>
  <si>
    <t>Мероприятие 02.03. Профессиональная физическая охрана муниципальных учреждений дополнительного образования</t>
  </si>
  <si>
    <t xml:space="preserve">Основное мероприятие 04.
Обеспечение функционирования модели персонифицированного финансирования дополнительного образования детей
</t>
  </si>
  <si>
    <t xml:space="preserve">Мероприятие 04.01. 
Внедрение обеспечение функционирования модели персонифицированного финансирования дополнительного образования детей
</t>
  </si>
  <si>
    <t xml:space="preserve">Мероприятие ЕВ.01. 
Оснащение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</si>
  <si>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Мероприятие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
</t>
  </si>
  <si>
    <t xml:space="preserve">Основное мероприятие 01.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
</t>
  </si>
  <si>
    <t>Мероприятие 01.02.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</si>
  <si>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01.03 Оборудование и (или) модернизация социально значимых объектов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</si>
  <si>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 xml:space="preserve">Мероприятие 02.01
Проведение мероприятий по привлечению граждан, принимающих участие в деятельности народных дружин
</t>
  </si>
  <si>
    <t xml:space="preserve">Мероприятие 02.02 
Материальное стимулирование народных дружинников
</t>
  </si>
  <si>
    <t xml:space="preserve">Мероприятие 02.04 
Проведение мероприятий по обеспечению правопорядка и безопасности граждан
</t>
  </si>
  <si>
    <t xml:space="preserve">Мероприятие 02.05
Осуществление мероприятий по обучению народных дружинников
</t>
  </si>
  <si>
    <t xml:space="preserve">Мероприятие 02.03 
Материально-техническое обеспечение деятельности народных дружин
</t>
  </si>
  <si>
    <t xml:space="preserve">Основное мероприятие 03
Реализация мероприятий по обеспечению общественного порядка и общественной безопасности, профилактике проявлений экстремизма 
</t>
  </si>
  <si>
    <t xml:space="preserve">Мероприятие 03.01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t>
  </si>
  <si>
    <t xml:space="preserve">Мероприятие 03.02.
Проведение мероприятий по профилактике экстремизма
</t>
  </si>
  <si>
    <t xml:space="preserve">Мероприятие 03.03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
</t>
  </si>
  <si>
    <t xml:space="preserve">Мероприятие 03.04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
</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</si>
  <si>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</si>
  <si>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 xml:space="preserve">Мероприятие 04.01
Оказание услуг по предоставлению видеоизображения для системы «Безопасный регион» с видеокамер, установленных в местах массового скопления людей, на детских игровых, спортивных площадках и социальных объектах
</t>
  </si>
  <si>
    <t xml:space="preserve">Мероприятие 04.02
Проведение работ по установке видеокамер на подъездах многоквартирных домов и подключению их к системе «Безопасный регион» (в т.ч. в рамках муниципальных контрактов на оказание услуг по предоставлению видеоизображений для системы "Безопасный регион")
</t>
  </si>
  <si>
    <t xml:space="preserve">Мероприятие 04.03
Техническое обслуживание и модернизация оборудования системы «Безопасный регион»
</t>
  </si>
  <si>
    <t xml:space="preserve">Мероприятие 04.04
Обеспечение интеграции в систему «Безопасный регион» видеокамер внешних систем видеонаблюдения (неденежное)
</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</si>
  <si>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</si>
  <si>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 xml:space="preserve">Мероприятие 05.01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t>
  </si>
  <si>
    <t xml:space="preserve">Мероприятие 05.02
Проведение антинаркотических мероприятий с использованием профилактических программ, одобренных Министерством образования Московской области
</t>
  </si>
  <si>
    <t xml:space="preserve">Мероприятие 05.03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
</t>
  </si>
  <si>
    <t xml:space="preserve">Мероприятие 05.04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</si>
  <si>
    <t>5.4.</t>
  </si>
  <si>
    <t xml:space="preserve">Мероприятие 05.05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
</t>
  </si>
  <si>
    <t>5.5.</t>
  </si>
  <si>
    <t xml:space="preserve">Мероприятие 07.01 
Обустройство и восстановление воинских захоронений, расположенных на территории Московской области.
</t>
  </si>
  <si>
    <t xml:space="preserve">Мероприятие 07.03.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</si>
  <si>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 xml:space="preserve">Мероприятие 07.04.
Расходы на обеспечение деятельности (оказание услуг) в сфере похоронного дела
</t>
  </si>
  <si>
    <t xml:space="preserve">Мероприятие 07.05
Оформление земельных участков под кладбищами в муниципальную собственность, включая создание новых кладбищ
</t>
  </si>
  <si>
    <t xml:space="preserve">Мероприятие 07.06
Зимние и летние работы по содержанию мест захоронений, текущий и капитальный ремонт основных фондов
</t>
  </si>
  <si>
    <t xml:space="preserve">Мероприятие 07.07 
Содержание и благоустройство воинских, почетных, одиночных захоронений в случаях, если погребение осуществлялось за счет средств федерального бюджета, бюджета субъекта Российской Федерации или бюджетов муниципальных образований, а также иных захоронений и памятников, находящихся под охраной государства
</t>
  </si>
  <si>
    <t xml:space="preserve">Мероприятие 07.08
Содержание и благоустройство могил и надгробий Героев Советского Союза, Героев Российской Федерации или полных кавалеров ордена Славы при отсутствии близких родственников, если таковые могилы и надгробия имеются на территории кладбищ
</t>
  </si>
  <si>
    <t xml:space="preserve">Мероприятие 07.09 
Проведение инвентаризации мест захоронений
</t>
  </si>
  <si>
    <t>7.9.</t>
  </si>
  <si>
    <t>4.7.</t>
  </si>
  <si>
    <t xml:space="preserve">Мероприятие 04.07
Заключение муниципальных контрактов на оказание услуг по предоставлению видеоизображения для системы "Безопасный регион" с видеокамер исполнителя установленных на входных группах в подъезды многоквартирных домов
(Люберцы, Котельники, Химки, Балашиха, Мытищи, Одинцово, Подольск, Красногорск)
</t>
  </si>
  <si>
    <t>Подпрограмма 2. "Обеспечение мероприятий по защите населения и территорий от чрезвычайных ситуаций"</t>
  </si>
  <si>
    <t xml:space="preserve">Основное мероприятие 01. 
Эксплуатация Системы-112 на территории муниципального образования
</t>
  </si>
  <si>
    <t xml:space="preserve">Мероприятие 01.01. 
Содержание и эксплуатация Системы-112 
</t>
  </si>
  <si>
    <t>1.2..</t>
  </si>
  <si>
    <t xml:space="preserve">Мероприятие 01.03. 
Организация деятельности единых дежурно- диспетчерских служб
</t>
  </si>
  <si>
    <t xml:space="preserve">Основное мероприятие 02. 
Создание резервов материальных ресурсов для ликвидации чрезвычайных ситуаций муниципального характера на территории Московской области
</t>
  </si>
  <si>
    <t xml:space="preserve">Мероприятие 02.01. 
Формирование, хранение, использование и восполнение резервного фонда для ликвидации чрезвычайных ситуаций муниципального характера 
</t>
  </si>
  <si>
    <t xml:space="preserve">Основное мероприятие 03.               Реализация мероприятий по подготовке населения и специалистов и должностных лиц в области гражданской обороны защиты населения и территорий от чрезвычайных ситуаций природного и техногенного характера
</t>
  </si>
  <si>
    <t xml:space="preserve">Мероприятие 03.01. Подготовка должностных лиц по вопросам гражданской обороны и предупреждения и ликвидации чрезвычайных ситуаций 
</t>
  </si>
  <si>
    <t xml:space="preserve">Мероприятие 03.02. Создание и обеспечение функционирования учебно-консультационных пунктов на территории муниципального образования Московской области
</t>
  </si>
  <si>
    <t xml:space="preserve">Мероприятие 03.03. Пропаганда знаний в области гражданской обороны и защиты населения и территории от чрезвычайных ситуаций 
</t>
  </si>
  <si>
    <t xml:space="preserve">Мероприятие 03.04. Проведение и участие в учениях, соревнованиях, тренировках, смотрах-конкурсах, семинарах (в том числе учащихся общеобразовательных учреждений) 
</t>
  </si>
  <si>
    <t xml:space="preserve">Основное мероприятие 04. Организация деятельности аварийно-спасательных формирований на территории муниципального образования Московской области
</t>
  </si>
  <si>
    <t xml:space="preserve">Мероприятие 04.01. Создание, содержание аварийно-спасательных формирований на территории муниципального образования
</t>
  </si>
  <si>
    <t xml:space="preserve">Основное мероприятие 05. Создание, содержание системно-аппаратного комплекса "Безопасный город" на территории муниципального образования Московской области
</t>
  </si>
  <si>
    <t xml:space="preserve">Мероприятие 05.01. Создание, содержание системно-аппаратного комплекса "Безопасный город"
</t>
  </si>
  <si>
    <t>Мероприятие 05.01.01 Организация межведомственного взаимодействия сил и служб, обеспечивающих общественную безопасность, правопорядок и безопасность среды обитания населения, осуществляемая г.о. Мытищи, в том числе с использованием современных ИКТ, обеспечивающая прогнозирование, мониторинг, предупреждение и ликвидацию возможных угроз (не денежное)</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</si>
  <si>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
</t>
  </si>
  <si>
    <t xml:space="preserve">Мероприятие 01.01. 
Поддержание в постоянной готовности муниципальной автоматизированной системы централизованного  оповещения (далее - МАСЦО)
</t>
  </si>
  <si>
    <t xml:space="preserve">Мероприятие 01.02. 
Развитие и модернизация МАСЦО
</t>
  </si>
  <si>
    <t xml:space="preserve">Основное мероприятие 02. Накопление, хранение и использование в целях гражданской обороны запасов материально-технических, продовольственных, медицинских и иных средств
</t>
  </si>
  <si>
    <t xml:space="preserve">Мероприятие 02.01. 
Формирование, хранение, использование и восполнение запасов материально-технических, продовольственных и иных средств в целях гражданской обороны
</t>
  </si>
  <si>
    <t xml:space="preserve">Основное мероприятие 03.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
</t>
  </si>
  <si>
    <t xml:space="preserve">Мероприятие 03.01. 
Обеспечение готовности объектов гражданской обороны
</t>
  </si>
  <si>
    <t xml:space="preserve">Мероприятие 03.02.
Проведение учений и тренировок по гражданской обороне
</t>
  </si>
  <si>
    <t xml:space="preserve">Мероприятие 03.03. 
Создание и содержание курсов гражданской обороны муниципального образования
</t>
  </si>
  <si>
    <t xml:space="preserve">Мероприятие 03.04. Пропаганда знаний в области гражданской обороны 
</t>
  </si>
  <si>
    <t xml:space="preserve">Мероприятие 03.05. Подготовка безопасных районов для размещения населения, материальных и культурных ценностей, подлежащих эвакуации
</t>
  </si>
  <si>
    <t xml:space="preserve">Основное мероприятие 01. 
Повышение степени пожарной безопасности на территории муниципального образования Московской области
</t>
  </si>
  <si>
    <t xml:space="preserve">Мероприятие 01.01. 
Первичные меры пожарной безопасности на территории муниципального образования
</t>
  </si>
  <si>
    <t xml:space="preserve">Мероприятие 01.02. 
Содержание пожарных гидрантов, обеспечение их исправного состояния 
и готовности к забору воды в любое время года
</t>
  </si>
  <si>
    <t>Мероприятие 01.03. Создание,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</si>
  <si>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Мероприятие 01.04. Оснащение и содержание пожарных извещателей в жилых помещениях, занимаемых малообеспеченными гражданами, малообеспеченными или многодетными семьями Московской области</t>
  </si>
  <si>
    <t>Мероприятие 01.05.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</si>
  <si>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 xml:space="preserve">Мероприятие 01.06. Организация обучения населения мерам пожарной безопасности </t>
  </si>
  <si>
    <t>Мероприятие 01.07. Пропаганда в области пожарной безопасности, содействие распространению пожарно-технических знаний</t>
  </si>
  <si>
    <t>Мероприятие 01.08. Дополнительные мероприятия в условиях особого противопожарного режима</t>
  </si>
  <si>
    <t xml:space="preserve">Мероприятие 01.10. Поддержание общественных объединений добровольной пожарной охраны </t>
  </si>
  <si>
    <t>Мероприятие 01.11. Опашка территорий по границам населенных пунктов муниципальных образований Московской области</t>
  </si>
  <si>
    <t>1.12.</t>
  </si>
  <si>
    <t xml:space="preserve">Мероприятие 01.12. 
Финансовое обеспечение мероприятий по созданию и эксплуатации объектов противопожарной службы
</t>
  </si>
  <si>
    <t xml:space="preserve">Мероприятие 01.13. 
Проведение работ по возведению пожарного депо из быстровозводимой модульной конструкции полной заводской готовности, по подведению внешних инженерных сетей и по благоустройству, прилегающей к пожарному депо территории 
</t>
  </si>
  <si>
    <t xml:space="preserve">Мероприятие 01.01. 
Обеспечение деятельности  муниципального учреждения «Единая дежурная диспетчерская служба муниципального образования Московской области»
</t>
  </si>
  <si>
    <t xml:space="preserve">Мероприятие 01.02. 
Обеспечение деятельности муниципального учреждения в сфере спасения населения и экстренного реагирования на чрезвычайные ситуации (аварийно-спасательные формирования органов местного самоуправления муниципального образования Московской области)
</t>
  </si>
  <si>
    <t xml:space="preserve">Основное мероприятие 01. 
Выполнение мероприятий по безопасности населения на водных объектах, расположенных на территории Московской области
</t>
  </si>
  <si>
    <t xml:space="preserve">Мероприятие 01.01. 
Осуществление мероприятий по обеспечению безопасности людей на водных объектах, охране их жизни и здоровья (оплата работы спасательного поста, в том числе в межкупальный период)
</t>
  </si>
  <si>
    <t xml:space="preserve">Мероприятие 01.02. 
Создание безопасных мест отдыха для населения на водных объектах
</t>
  </si>
  <si>
    <t xml:space="preserve">Мероприятие 01.03. Обучение населения, прежде всего детей, плаванию и приемам спасания на воде
</t>
  </si>
  <si>
    <t xml:space="preserve">Мероприятие 01.02.
Строительство (реконструкция) объектов культуры за счет средств местного бюджета
</t>
  </si>
  <si>
    <t>Проектные работы.</t>
  </si>
  <si>
    <t>Оказание услуг по согласованию проектной документации.</t>
  </si>
  <si>
    <t>Пристройка к МБОУ СОШ № 6 со спортивным залом, пищеблоком и кабинетами для дополнительного образования, г. Мытищи, Новомытищинский проспект, д. 38</t>
  </si>
  <si>
    <t>Ведется подготовительный период, экспертиза проектной документации.</t>
  </si>
  <si>
    <t>Объем финансирования на 2023 год (тыс.руб.)</t>
  </si>
  <si>
    <t>Основное мероприятие 06. Создание условий для развития сельскохозяйственного производства, расширения рынка сельскохозяйственной продукции, сырья и продовольствия</t>
  </si>
  <si>
    <t>Мероприятие 06.01. Развитие приоритетных отраслей АПК</t>
  </si>
  <si>
    <t>Мероприятие 06.02.
Организация и проведение конкурсов, выставок</t>
  </si>
  <si>
    <t>Основное мероприятие 01. Реализация мероприятий в области мелиорации земель сельскохозяйственного назначения</t>
  </si>
  <si>
    <t>Мероприятие 02.01. Расходы, связанные с владением, пользованием и распоряжением имуществом, находящимся в муниципальной собственности городского округа</t>
  </si>
  <si>
    <t>Денежные средства планируется освоить до конца 2023 года.</t>
  </si>
  <si>
    <t>Мероприятие 03.01.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t>
  </si>
  <si>
    <t>Подпрограмма 3. "Управление муниципальным долгом"</t>
  </si>
  <si>
    <t>Основное мероприятие 01. Реализация мероприятий в рамках управления муниципальным долгом</t>
  </si>
  <si>
    <t>Мероприятие 01.01. Обслуживание муниципального долга по бюджетным кредитам</t>
  </si>
  <si>
    <t>Погашение процентов по коммерческим кредитам производится ежемесячно за фактический объем привлеченных кредитных средств.</t>
  </si>
  <si>
    <t>Управление капитального строительства</t>
  </si>
  <si>
    <t>Управление образования</t>
  </si>
  <si>
    <t>Управление культуры и туризма</t>
  </si>
  <si>
    <t>Управление инвестиционного строительства</t>
  </si>
  <si>
    <t>Управление потребительского рынка и услуг</t>
  </si>
  <si>
    <t>Управление земельно-имущественных отношений</t>
  </si>
  <si>
    <t>1.3.5</t>
  </si>
  <si>
    <t>1.3.6</t>
  </si>
  <si>
    <t xml:space="preserve">Мероприятие 1.3. Комитеты и отраслевые управления при Администрации </t>
  </si>
  <si>
    <t>Мероприятие 1.2. Расходы на обеспечение деятельности Администрации</t>
  </si>
  <si>
    <t>Обеспечение функционирования комитетов и отраслевых управлений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t>
  </si>
  <si>
    <t>Компенсационные выплаты на возмещение затрат старостам сельских населенных пунктов осуществляются ежеквартально, в месяце, следующем за отчетным кварталом. Денежные средства планируется освоить до конца 2023 года.</t>
  </si>
  <si>
    <t xml:space="preserve">Мероприятие 01.16   Обеспечение деятельности муниципальных центров управления регионом                                         </t>
  </si>
  <si>
    <t xml:space="preserve">Мероприятие 01.17   Обеспечение деятельности муниципальных казенных учреждений в сфере закупок товаров, работ, услуг                    </t>
  </si>
  <si>
    <t>Основное мероприятие 03  Мероприятия, реализуемые в целях создания условий для реализации полномочий органов местного самоуправления</t>
  </si>
  <si>
    <t>Мероприятие 03.01 Организация и проведение мероприятий по обучению, переобучению, повышению квалификации и обмену опытом специалистов</t>
  </si>
  <si>
    <t>Подпрограмма 1 "Эффективное управление имущественного комплекса"</t>
  </si>
  <si>
    <t xml:space="preserve">Мероприятие 02.01. Создание и развитие индустриальных (промышленных) парков, промышленных площадок на территориях муниципальных образований Московской области
</t>
  </si>
  <si>
    <t>Финансирование осуществляется в пределах средств, предусмотренных на основную деятельность</t>
  </si>
  <si>
    <t>Основное мероприятие 05. 
Организация работ по поддержке и развитию промышленного потенциала на территории городских округов Московской области</t>
  </si>
  <si>
    <t>Мероприятие 05.01.
Создание новых рабочих мест за счет проводимых мероприятий направленных на расширение имеющихся производств.</t>
  </si>
  <si>
    <t>Основное мероприятие 08.
Стимулирование инвестиционной деятельности</t>
  </si>
  <si>
    <t>Мероприятие 08.01. Поддержка и стимулирование инвестиционной деятельности на территории городских округов Московской области</t>
  </si>
  <si>
    <t>Основное мероприятие 50
Оценка уровня эффективности, результативности, обеспечение гласности и прозрачности контрактной системы в сфере закупок</t>
  </si>
  <si>
    <t>Мероприятие 50.01.
Проведение оценки общего уровня организации закупок</t>
  </si>
  <si>
    <t>Мероприятие 50.02.
Проведение оценки качества закупочной деятельности</t>
  </si>
  <si>
    <t>Мероприятие 50.03.
Проведение оценки доступности конкурентных процедур</t>
  </si>
  <si>
    <t>Мероприятие 50.04.
Проведение оценки экономической эффективности закупок по результатам их осуществления</t>
  </si>
  <si>
    <t>Мероприятие 50.05.
Проведение оценки объема закупок у единственного поставщика (подрядчика, исполнителя)</t>
  </si>
  <si>
    <t>Мероприятие 50.06.
Проведение оценки уровня поддержки субъектов малого предпринимательства, социально ориентированных некоммерческих организаций при осуществлении закупок</t>
  </si>
  <si>
    <t xml:space="preserve">Основное мероприятие 52.
Развитие конкуренции в муниципальном образовании Московской области
</t>
  </si>
  <si>
    <t>Мероприятие 52.01.
Мониторинг хода исполнения ключевых показателей развития конкуренции на товарных рынках муниципального образования Московской области</t>
  </si>
  <si>
    <t>Мероприятие 52.02
Организация и проведение опросов о состоянии и развитии конкуренции на товарных рынках муниципального образования Московской области</t>
  </si>
  <si>
    <t>В пределах средств на обеспечение деятельности городского округа Мытищи</t>
  </si>
  <si>
    <t>Основное мероприятие 02 Реализация механизмов муниципальной поддержки субъектов малого и среднего предпринимательства</t>
  </si>
  <si>
    <t>Мероприятие 02.01
Частичная компенсация субъектам малого и среднего предпринимательства затрат, связанных с приобретением оборудования</t>
  </si>
  <si>
    <t xml:space="preserve">Мероприятие 02.03
Частичная компенсация затрат субъектам малого и среднего предпринимательства, осуществляющим деятельность в сфере социального предпринимательства </t>
  </si>
  <si>
    <t>Проведение конкурсного отбора заявок на предоставление финансовой поддержки на частичную компенсацию субъектам малого и среднего предпринимательства затрат за счет средств бюджета городского округа Мытищи запланировано на 4 квартал текущего года.</t>
  </si>
  <si>
    <t>Планируется предоставление в аренду муниципального имущества субъектам МСП и физическим лицам, применяющим специальный налоговый режим.</t>
  </si>
  <si>
    <t>Основное мероприятие 01.
Развитие потребительского рынка на территории муниципального образования Московской области</t>
  </si>
  <si>
    <t xml:space="preserve">Мероприятие 01.01
Содействие вводу (строительству) новых современных объектов потребительского рынка в рамках реализации мероприятий, содействующих развитию торговой деятельности </t>
  </si>
  <si>
    <t>Мероприятие 01.06
Создание условий для обеспечения жителей городского округа услугами связи, общественного питания, торговли и бытового обслуживания</t>
  </si>
  <si>
    <t>Мероприятие 01.06.01
Проведение мероприятий по развитию потребительского рынка</t>
  </si>
  <si>
    <t>Основное мероприятие 03. Реализация мер, направленных на повышение эффективности воспитательной деятельности в системе образования, физической культуры и спорта, культуры и уровня психолого-педагогической поддержки социализации детей</t>
  </si>
  <si>
    <t>Подпрограмма 2 "Дополнительное образование, воспитание и психолого-социальное сопровождение детей"</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</si>
  <si>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недопущения несостоявшихся закупок.</t>
  </si>
  <si>
    <t xml:space="preserve">Осуществлялась подготовка документов по закупкам (проектов контрактов, технических заданий и пр.) в соответствии с требованиями, установленными Федеральным законом от 05.04.2013г. №44-ФЗ «О контрактной системе в сфере закупок товаров, работ, услуг для обеспечения государственных и муниципальных нужд» (далее – Закон № 44-ФЗ), подзаконными и нормативно-правовыми актами Московской области. </t>
  </si>
  <si>
    <t>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</si>
  <si>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увеличения количества участников на торгах и, как следствие, увеличения экономии на торгах.</t>
  </si>
  <si>
    <t>Проводилась разъяснительная работа среди потенциальных участников закупок, субъектов малого предпринимательства, социально ориентированных некоммерческих организаций, для их привлечения к участию в закупках в целях расширения конкурентной среды.</t>
  </si>
  <si>
    <t xml:space="preserve">Мероприятие 02.03.
Обеспечение утверждения администрацией городского округа карты планируемого размещения объектов местного значения
</t>
  </si>
  <si>
    <t xml:space="preserve">Мероприятие 02.04.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</si>
  <si>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 xml:space="preserve">Мероприятие 02.05.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</si>
  <si>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Основное мероприятие 03. Обеспечение разработки и внесение изменений в нормативы градостроительного проектирования городского округа</t>
  </si>
  <si>
    <t xml:space="preserve">Мероприятие 03.01. Разработка 
и внесение изменений
в нормативы градостроительного проектирования городского округа
</t>
  </si>
  <si>
    <t>Мероприятие 03.02. 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(внесение изменений в нормативы градостроительного проектирования)</t>
  </si>
  <si>
    <t xml:space="preserve">Основное мероприятие 04.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t>
  </si>
  <si>
    <t xml:space="preserve">Мероприятие 04.01. Осуществление отдельных государственных полномочий в части присвоения адресов объектам адресации и согласования </t>
  </si>
  <si>
    <t xml:space="preserve"> Мероприятие 01.01 Обеспечение деятельности органов местного самоуправления муниципального образования Московской области</t>
  </si>
  <si>
    <t>Мероприятие 02.01. 
Обеспечение мероприятий по переселению граждан из аварийного жилищного фонда</t>
  </si>
  <si>
    <t xml:space="preserve">Мероприятие 01.02.
Расходы на обеспечение деятельности (оказание услуг) муниципальных учреждений в сфере дорожного хозяйства
</t>
  </si>
  <si>
    <t>Основное мероприятие 01 «Создание условий для реализации полномочий органов местного самоуправления»</t>
  </si>
  <si>
    <t xml:space="preserve">Мероприятие 04.09.
Мероприятия по обеспечению безопасности дорожного движения
</t>
  </si>
  <si>
    <t xml:space="preserve">Мероприятие 04.08.
Дорожная деятельность в отношении автомобильных дорог местного значения в границах городского округа
</t>
  </si>
  <si>
    <t>3.5</t>
  </si>
  <si>
    <t xml:space="preserve">Мероприятие 04.07.
Создание и обеспечение функционирования парковок (парковочных мест)
</t>
  </si>
  <si>
    <t>Мероприятие 04.03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</si>
  <si>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 xml:space="preserve">Основное мероприятие 04.
Ремонт, капитальный ремонт сети автомобильных дорог, мостов и путепроводов местного значения
</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</si>
  <si>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</si>
  <si>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02. Строительство и реконструкция автомобильных дорог местного значения</t>
  </si>
  <si>
    <t xml:space="preserve">Мероприятие 02.01.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</si>
  <si>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 xml:space="preserve">Мероприятие 04.01. Капитальный ремонт и ремонт автомобильных дорог общего пользования местного значения </t>
  </si>
  <si>
    <t xml:space="preserve">Мероприятие 04.02. Капитальный ремонт и ремонт автомобильных дорог, примыкающих к территориям садоводческих и огороднических некоммерческих товариществ </t>
  </si>
  <si>
    <t>Подпрограмма 2 "Вовлечение в оборот земель сельскохозяйственного назначения и развитие мелиорации"</t>
  </si>
  <si>
    <t>Подпрограмма 4 "Обеспечение эпизоотического и ветеринарно-санитарного благополучия и развитие государственной ветеринарной службы"</t>
  </si>
  <si>
    <t xml:space="preserve">Основное мероприятие 01. Сохранение ветеринарно-санитарного благополучия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</si>
  <si>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t>
  </si>
  <si>
    <t>Произведены расходы на выплату заработной платы, социальные выплаты, поставку материально-технических запасов, оргтехники, офисной бумаги.</t>
  </si>
  <si>
    <t xml:space="preserve">Основное мероприятие 02.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</si>
  <si>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Мероприятие 02.01.
Проведение профилактических медицинских осмотров и диспансеризации населения.
</t>
  </si>
  <si>
    <t xml:space="preserve">Основное мероприятие 02.
Развитие мер социальной поддержки медицинских работников
</t>
  </si>
  <si>
    <t>Финансирование в 2023 году не предусмотрено.</t>
  </si>
  <si>
    <t>Денежные средства будут освоены до конца 2023 года.</t>
  </si>
  <si>
    <t>Инструктаж членов народной дружины проведен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</si>
  <si>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 xml:space="preserve">В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Специалистами Управления образования проведен анализ состояния дел по антитеррористической защищённости объектов образования городского округа Мытищи.   </t>
  </si>
  <si>
    <t xml:space="preserve">Заключен контракт на сумму 17 740,1 тыс.руб. на оказание услуг по предоставлению видеоизображения системы "Безопасный регион" в городском округе Мытищи на 114 видеокамерах. В рамках муниципального задания МАУ ТВ Мытищи денежные средства израсходованы на: заработную плату; налоги на заработную плату; услуги связи; коммунальные услуги; арендную плату; услуги по содержанию имущества; прочие работы и услуги. </t>
  </si>
  <si>
    <t xml:space="preserve">Заключен контракт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 с камер подъездного видеонаблюдения на территории г.о. Мытищи на 2022-2024гг.
</t>
  </si>
  <si>
    <t>Проведены медицинские осмотры школьников и студентов с целью раннего выявления незаконного потребления наркотиков.
В общеобразовательных учреждениях произведена раздача карманных календарей, направленных на пропаганду ценностей здорового образа жизни.</t>
  </si>
  <si>
    <t xml:space="preserve">Мероприятие 07.02 
Реализация мероприятий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
</t>
  </si>
  <si>
    <t>Оплата за услуги по контрактам производится ежемесячно.</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</si>
  <si>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
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</si>
  <si>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Заключены контракты с ПАО "Ростелеком" на: 
- эксплуатационно-техническое обслуживание и текущий ремонт аппаратуры муниципальной системы оповещения населения городского округа Мытищи; - предоставление физических цепей для обеспечения работы оконечных устройств (сирен) муниципальной системы оповещения.</t>
  </si>
  <si>
    <t>Срок реализации мероприятия 4 квартал т.г.</t>
  </si>
  <si>
    <t xml:space="preserve">Основное мероприятие F5 - Федеральный проект «Чистая вода» </t>
  </si>
  <si>
    <t>Основное мероприятие 02.Строительство,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</si>
  <si>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 xml:space="preserve">Мероприятие 02.01 -
Строительство и реконструкция объектов водоснабжения муниципальной собственности 
</t>
  </si>
  <si>
    <t>Заключен  контракт на сумму 436,85 тыс.руб. на разработку схем границ земельных участков для размещения водопроводов в   д. Челобитьево и по адресам:   г. Мытищи, 2-й Щелковский пр-д, д. 6, д. 8.
Работы выполнены.</t>
  </si>
  <si>
    <t>Мероприятие 01.01 -  
Строительство и реконструкция объектов очистки сточных вод муниципальной собственности</t>
  </si>
  <si>
    <t>Строительство локально очистных сооружений поверхностного стока на ул. Юбилейная, г.о. Мытищи</t>
  </si>
  <si>
    <t>Мероприятие 01.02 - 
Капитальный ремонт объектов очистки сточных вод муниципальной собственности</t>
  </si>
  <si>
    <t>Подпрограмма 3 "Объекты теплоснабжения, инженерные коммуникации"</t>
  </si>
  <si>
    <t>Основное мероприятие 02 – Строительство, реконструкция, капитальный ремонт сетей водоснабжения, водоотведения, теплоснабжения муниципальной собственности</t>
  </si>
  <si>
    <t>Мероприятие 02.01 – 
Строительство и реконструкция сетей водоснабжения, водоотведения, теплоснабжения муниципальной собственности</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</si>
  <si>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</si>
  <si>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Подпрограмма 5 "Энергосбережение и повышение энергетической эффективности"</t>
  </si>
  <si>
    <t>Мероприятие 01.10.
Установка, замена, поверка приборов учета энергетических ресурсов на объектах бюджетной сферы</t>
  </si>
  <si>
    <t>Произведена замена, поверка 4 шт. приборов учета энергетических ресурсов в муниципальных учреждениях, из них: 
холодного водоснабжения - 4 шт.</t>
  </si>
  <si>
    <t xml:space="preserve">Выполнены работы по установке автоматизированных систем контроля за газовой безопасностью в муниципальных квартирах многоквартирных домов.
</t>
  </si>
  <si>
    <t>Подпрограмма 7 "Обеспечивающая подпрограмма"</t>
  </si>
  <si>
    <t>Срок реализации мероприятия 31.12.2023.</t>
  </si>
  <si>
    <t>Мероприятие 01.03 -
Организация в границах городского округа электро-, тепло-, газо- и водоснабжения населения, водоотведения, снабжения населения топливом</t>
  </si>
  <si>
    <t>Подпрограмма 8 "Реализация полномочий в сфере жилищно-коммунального хозяйства"</t>
  </si>
  <si>
    <t>Основное мероприятие 01 - Создание экономических условий для повышения эффективности работы организаций жилищно-коммунального хозяйства Московской области</t>
  </si>
  <si>
    <t>Мероприятие 01.02. 
Реализация отдельных мероприятий муниципальных программ</t>
  </si>
  <si>
    <t>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</si>
  <si>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 xml:space="preserve">Основное мероприятие 02 - 
Финансовое обеспечение расходов, направленных на осуществление полномочий в сфере жилищно-коммунального хозяйства
</t>
  </si>
  <si>
    <t xml:space="preserve">Мероприятие 02.05.-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 требований Правил пользованием газом
</t>
  </si>
  <si>
    <t>Подпрограмма 1.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</si>
  <si>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Основное мероприятие 01. Организация деятельности многофункциональных центров предоставления государственных и муниципальных услуг</t>
  </si>
  <si>
    <t>Мероприятие 01.01. Софинансирование расходов на организацию деятельности многофункциональных центров предоставления государственных и муниципальных услуг</t>
  </si>
  <si>
    <t xml:space="preserve">Основное мероприятие 02.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t>
  </si>
  <si>
    <t xml:space="preserve">Мероприятие 02.01. 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t>
  </si>
  <si>
    <t>Мероприятие 01.01. 
Обеспечение доступности для населения муниципального образования Московской области современных услуг широкополосного доступа в сеть Интернет</t>
  </si>
  <si>
    <t xml:space="preserve">Проведен сбор и анализ состояния аппаратно-программных комплексов со средствами криптографической защиты информации муниципальных организаций в городском округе Мытищи.
</t>
  </si>
  <si>
    <t xml:space="preserve">Произведена оплата за услуги по адаптации и сопровождению установленных у заказчика экземпляров систем "Рамзес". </t>
  </si>
  <si>
    <t>Мероприятие E4.04.
Обеспечение образовательных организаций материально-технической базой для внедрения цифровой образовательной среды</t>
  </si>
  <si>
    <t>Подпрограмма 3. "Обеспечивающая подпрограмма"</t>
  </si>
  <si>
    <t>Мероприятие 01.01.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</si>
  <si>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 xml:space="preserve">Мероприятие 01.02. 
Обеспечение оборудованием и поддержание работоспособности многофункциональных центров предоставления государственных и муниципальных услуг
</t>
  </si>
  <si>
    <t>Подпрограмма 4. "Развитие архивного дела"</t>
  </si>
  <si>
    <t>Основное мероприятие 01.
Хранение, комплектование, учет и использование архивных документов в муниципальных архивах</t>
  </si>
  <si>
    <t xml:space="preserve">Мероприятие 1.3.
Хранение, комплектование, учет и использование документов Архивного фонда Московской области и других архивов </t>
  </si>
  <si>
    <t xml:space="preserve">Основное мероприятие 02.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
</t>
  </si>
  <si>
    <t>14.3</t>
  </si>
  <si>
    <t>Подпрограмма 2  "Развитие музейного дела "</t>
  </si>
  <si>
    <t>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</si>
  <si>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 приобретение хозяйственных товаров.</t>
  </si>
  <si>
    <t>Основное мероприятие 01
Обеспечение функций театрально-концертных учреждений, муниципальных учреждений культуры Московской области</t>
  </si>
  <si>
    <t>Мероприятие 01.01
Расходы на обеспечение деятельности (оказание услуг) муниципальных учреждений – театрально-концертные организации</t>
  </si>
  <si>
    <t>Мероприятие 01.04.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</si>
  <si>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Основное мероприятие 04      
Обеспечение функций культурно-досуговых учреждений
</t>
  </si>
  <si>
    <t>Мероприятие 04.01
Расходы на обеспечение деятельности (оказание услуг) муниципальных учреждений – культурно-досуговые учреждения</t>
  </si>
  <si>
    <r>
      <rPr>
        <b/>
        <sz val="14"/>
        <color rgb="FF000000"/>
        <rFont val="Times New Roman"/>
        <family val="1"/>
        <charset val="204"/>
      </rPr>
      <t xml:space="preserve">Основное мероприятие 05 </t>
    </r>
    <r>
      <rPr>
        <sz val="14"/>
        <color indexed="8"/>
        <rFont val="Times New Roman"/>
        <family val="1"/>
        <charset val="204"/>
      </rPr>
      <t xml:space="preserve">
</t>
    </r>
    <r>
      <rPr>
        <b/>
        <sz val="14"/>
        <color rgb="FF000000"/>
        <rFont val="Times New Roman"/>
        <family val="1"/>
        <charset val="204"/>
      </rPr>
      <t>Модернизация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r>
  </si>
  <si>
    <t>Основное мероприятие 06 Создание условий для массового отдыха жителей городского округа в парках культуры и отдыха</t>
  </si>
  <si>
    <t>Мероприятие 06.01
Расходы на обеспечение деятельности (оказание услуг) муниципальных учреждений - парк культуры и отдыха</t>
  </si>
  <si>
    <t>Подпрограмма 5 "Укрепление материально-технической базы муниципальных учреждений культуры"</t>
  </si>
  <si>
    <t>Основное мероприятие 01.         Создание доступной среды</t>
  </si>
  <si>
    <t>Мероприятие 01.01. 
Создание доступной среды в муниципальных учреждениях культуры</t>
  </si>
  <si>
    <t xml:space="preserve">Подпрограмма 6 "Развитие образования в сфере культуры" </t>
  </si>
  <si>
    <t>Основное мероприятие 01. Обеспечение функций муниципальных организаций дополни-тельного образования сферы культуры</t>
  </si>
  <si>
    <t>Итог</t>
  </si>
  <si>
    <t>Мероприятие 01.01. 
Расходы на обеспечение деятельности (оказание услуг) муниципальных организаций дополнительного образования сферы культуры</t>
  </si>
  <si>
    <t>Подпрограмма 7 «Развитие туризма»</t>
  </si>
  <si>
    <t>Основное мероприятие 01. Развитие рынка туристских услуг, развитие внутреннего и въездного туризма</t>
  </si>
  <si>
    <t>Мероприятие 01.01. 
Организация и проведение ежегодных профильных конкурсов, фестивалей для организаций туристской индустрии</t>
  </si>
  <si>
    <t>Подпрограмма 8 «Обеспечивающая подпрограмма»</t>
  </si>
  <si>
    <t>Мероприятие 01.02. Мероприятия в сфере культуры</t>
  </si>
  <si>
    <t>Мероприятие 01.02
Предоставление субсидии на иные цели из бюджета муниципального образования муниципальным учреждениям в области физической культуры и спорта</t>
  </si>
  <si>
    <t>На 2023 год финансирование не предусмотрено.</t>
  </si>
  <si>
    <t>Мероприятие 01.03. Капитальный ремонт, текущий ремонт, обустройство и техническое переоснащение, благоустройство территорий объектов спорта"</t>
  </si>
  <si>
    <t>Мероприятие 01.04. Организация проведения официальных физкультурно-оздоровительных и спортивных мероприятий</t>
  </si>
  <si>
    <t>Основное мероприятие 02
Создание условий для занятий физической культурой и спортом</t>
  </si>
  <si>
    <t>Мероприятие 02.01
Закупка и монтаж оборудования для создания "умных" спортивных площадок</t>
  </si>
  <si>
    <t>Мероприятие 02.02
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t>
  </si>
  <si>
    <t>Подпрограмма 2. "Подготовка спортивного резерва"</t>
  </si>
  <si>
    <t>Произведены расходы: на оплату труда и начисления на выплаты по оплате труда, оплату налогов, коммунальных услуг и других текущих платежей.</t>
  </si>
  <si>
    <t>Мероприятие 01.02.
Предоставление субсидий на иные цели из бюджета муниципального образования муниципальным учреждениям по подготовке спортивного резерва</t>
  </si>
  <si>
    <t xml:space="preserve">Основное мероприятие 03. Создание системы недопущения возникновения проблемных объектов в сфере жилищного строительства </t>
  </si>
  <si>
    <t>Мероприятие 03.03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(далее - ИЖС) или садового дома установленным параметрам и допустимости размещения объекта ИЖС или садового дома на земельном участке, уведомлений о соответствии (несоответствии)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t>
  </si>
  <si>
    <t>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</si>
  <si>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Мероприятие 01.01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</si>
  <si>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Соглашение между главным распорядителем средств бюджета Московской области и Администрацией муниципального образования Московской области о предоставлении субвенции не заключалось.</t>
  </si>
  <si>
    <t>Ветеранов ВОВ, подлежащих обеспечению жилым помещением за счет средств федерального бюджета в 2023 году нет.</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</si>
  <si>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</si>
  <si>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Мероприятие 02.01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</si>
  <si>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Финансирование мероприятий подпрограммы за счет средств федерального бюджета в 2023 году не предусмотрено.</t>
  </si>
  <si>
    <t xml:space="preserve">Мероприятие 02.02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t>
  </si>
  <si>
    <t>Итого по подпрограмме VI</t>
  </si>
  <si>
    <t>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t>
  </si>
  <si>
    <t>Мероприятие 01.01
Реализация мероприятий по улучшению жилищных условий многодетных семей</t>
  </si>
  <si>
    <t>Подпрограмма 1 "Создание условий для жилищного строительства"</t>
  </si>
  <si>
    <t>Подпрограмма 2 "Обеспечение жильём молодых семей"</t>
  </si>
  <si>
    <t>Подготовка необходимой документации для эксплуатации гидротехнических сооружений.</t>
  </si>
  <si>
    <t>Основное мероприятие 03. Ликвидация последствий засорения водных объектов</t>
  </si>
  <si>
    <t>Мероприятие 03.03
Проведение работ по очистке прудов от мусора</t>
  </si>
  <si>
    <t>Основное мероприятие 04
Вовлечение населения в мероприятия по охране леса</t>
  </si>
  <si>
    <t>Мероприятие 04.01.
Организация и проведение акций по посадке леса</t>
  </si>
  <si>
    <t>Подпрограмма 5 "Ликвидация накопленного вреда окружающей среде"</t>
  </si>
  <si>
    <t>Основное мероприятие 01. Финансовое обеспечение расходов, направленных на осуществление полномочий в области обращения с отходами</t>
  </si>
  <si>
    <t xml:space="preserve">Мероприятие 01.04 
Ликвидация несанкционированных свалок
</t>
  </si>
  <si>
    <t>Мероприятие 15.03.Организация выплаты пенсии за выслугу лет лицам, замещающим муниципальные должности и должности муниципальной службы, в связи с выходом на пенсию</t>
  </si>
  <si>
    <t>245 человек получили выплаты пенсии.</t>
  </si>
  <si>
    <t>Основное мероприятие 20. Обеспечение проведения мероприятий, направленных на увеличение продолжительности здоровой жизни</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</si>
  <si>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</si>
  <si>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Финансирование расходов на осуществление деятельности муниципальных учреждений, оказывающих социальные услуги гражданам старшего возраста</t>
  </si>
  <si>
    <t>Подпрограмма 2 "Развитие системы отдыха и оздоровления детей"</t>
  </si>
  <si>
    <t>Мероприятие 02.01. Предоставление имущественной и консультационной поддержки СО НКО</t>
  </si>
  <si>
    <t>"Развитие институтов гражданского общества, повышение эффективности местного самоуправления
и реализации молодежной политики"</t>
  </si>
  <si>
    <t>Мероприятие 01.04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</si>
  <si>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01.05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</si>
  <si>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01.06
Организация мониторинга СМИ, блогосферы, проведение медиаисследований аудитории СМИ на территории муниципального образования</t>
  </si>
  <si>
    <t>Мероприятие 01.07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</si>
  <si>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Мероприятия по демонтажу и утилизации незаконно установленных рекламных конструкций  будут проводиться по мере их выявления на территории г.о. Мытищи.</t>
  </si>
  <si>
    <t>Подпрограмма 3 "Эффективное местное самоуправление "</t>
  </si>
  <si>
    <t>Основное мероприятие 01.
Практики 
инициативного бюджетирования.</t>
  </si>
  <si>
    <t>Мероприятие 02.01. 
Организация и проведение мероприятий по обучению, переобучению, повышению квалификации и обмену опытом специалистов</t>
  </si>
  <si>
    <t>Мероприятие 02.02. 
Проведение мероприятий по обеспечению занятости несовершеннолетних</t>
  </si>
  <si>
    <t>Мероприятие 01.01.                       Организация и проведение мероприятий (акций) для добровольцев (волонтеров)</t>
  </si>
  <si>
    <t>Организация и проведение мероприятий (акций) для добровольцев (волонтеров)</t>
  </si>
  <si>
    <t>Основное мероприятие 01.
Создание условий для реализации полномочий органов местного самоуправления</t>
  </si>
  <si>
    <t>Мероприятие 01.03. Расходы на обеспечение деятельности (оказание услуг) муниципальных учреждений в сфере молодежной политики</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</si>
  <si>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</si>
  <si>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Основное мероприятие 04.
Корректировка списков кандидатов в присяжные заседатели федеральных судов общей юрисдикции в Российской Федерации</t>
  </si>
  <si>
    <t>Мероприятие 04.01.
Составление (изменение) списков кандидатов в присяжные заседатели федеральных судов общей юрисдикции в Российской Федерации</t>
  </si>
  <si>
    <t>15.3</t>
  </si>
  <si>
    <t>15.4</t>
  </si>
  <si>
    <t xml:space="preserve">Основное мероприятие 02. 
Разработка и внесение изменений в документы территориального планирования и градостроительного зонирования муниципального образования
</t>
  </si>
  <si>
    <t>Предоставление субвенций осуществляется в соответствии с требованиями Бюджетного кодекса Российской Федерации, постановления Правительства Московской области от 19.02.2015 № 74/6.</t>
  </si>
  <si>
    <t xml:space="preserve">Заключен  2-х годичный муниципальный контракт в 2022г. на обустройство Велодорожки (Вело-1).  Работы выполняются согласно плану-графику. </t>
  </si>
  <si>
    <t>Выплачена заработная плата сотрудникам.</t>
  </si>
  <si>
    <t xml:space="preserve">Срок реализации мероприятия до 31.12.2023. </t>
  </si>
  <si>
    <t>Срок реализации мероприятия 4 квартал 2023 года.</t>
  </si>
  <si>
    <t>Подпрограмма  2 «Создание условий для обеспечения комфортного проживания жителей в многоквартирных домах Московской области»</t>
  </si>
  <si>
    <t>Подпрограмма 1 "Комфортная городская среда"</t>
  </si>
  <si>
    <t>Подпрограмма 3 "Обеспечивающая подпрограмма"</t>
  </si>
  <si>
    <t xml:space="preserve">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t>
  </si>
  <si>
    <t>Выполнение мероприятия осуществляется в течение года в случаях выявления фактов строительства объектов самовольной постройки.</t>
  </si>
  <si>
    <t>Информация по социально ориентированным некоммерческим организациям размещена на сайте Администрации городского округа Мытищи.</t>
  </si>
  <si>
    <t>Проведение конкурсов не запланировано.</t>
  </si>
  <si>
    <t>Погашение процентов по бюджетным кредитам будет производиться в ноябре - декабре 2023 года.</t>
  </si>
  <si>
    <t>Объем финансирования на 2023  год (тыс. руб.)</t>
  </si>
  <si>
    <t>Мероприятие 02.04. 
Предоставление в аренду имущества, находящегося в муниципальной собственности, отнесенного к имуществу казны, субъектам малого и среднего предпринимательства, физическим лицам, не являющимся индивидуальными предпринимателями и применяющим специальный налоговый режим «налог на профессиональный доход»</t>
  </si>
  <si>
    <t>Произведены расходы на заработную плату, коммунальные услуги, техническое обслуживание имущества в образовательных учреждениях и другие расходы.</t>
  </si>
  <si>
    <t>Продолжение п.п. 1.3</t>
  </si>
  <si>
    <t>Мероприятие 01.01.                              Реализация на 
территориях муниципальных образований проектов граждан, сформированных в рамках практик инициативного бюджетирования</t>
  </si>
  <si>
    <t xml:space="preserve">В 2023 году использование средств не планируется, все кандидаты были оповещены в 2022 году. </t>
  </si>
  <si>
    <t>Подпрограмма 1"Комфортная городская среда"</t>
  </si>
  <si>
    <t>Подпрограмма  2 "Создание условий для обеспечения комфортного проживания жителей в многоквартирных домах Московской области"</t>
  </si>
  <si>
    <t>Подпрограмма 3  "Обеспечивающая подпрограмма"</t>
  </si>
  <si>
    <t>Подпрограмма II  "Создание условий для обеспечения комфортного проживания жителей в многоквартирных домах Московской области"</t>
  </si>
  <si>
    <t>Подпрограмма 2 "Подготовка спортивного резерва"</t>
  </si>
  <si>
    <t>81-82</t>
  </si>
  <si>
    <t>82-83</t>
  </si>
  <si>
    <t xml:space="preserve">Оплата произведена за январь 2022 года (выплата заработной платы, оплата коммунальных услуг, текущих расходов, арендной платы) ЧУДО "Маленькая страна Мытищи" и АНО ДО "Детский сад "Супер Нюша" </t>
  </si>
  <si>
    <t xml:space="preserve">Проведение закупочных процедур после получения положительного заключения госэкспертизы проектной документации на проведение капитального ремонта зданий МБОУ СОШ №7 и МБОУ ШОВЗ во 2-3 квартале 2022 года. </t>
  </si>
  <si>
    <t>Выплаты производятся в соответствии с документами, представленными частными школами.</t>
  </si>
  <si>
    <t>Произведены расходы на заработную плату, коммунальное услуги, техническое обслуживание имущества в образовательных учреждениях (дошкольное отделение) и другие расходы.</t>
  </si>
  <si>
    <t>Мероприятие 05.04 
Проведение капитального ремонта, текущего ремонта и благоустройство территорий культурно досуговых учреждений культуры</t>
  </si>
  <si>
    <t>Мероприятие 01.03.
Проведение наблюдений за состоянием и загрязнением окружающей среды</t>
  </si>
  <si>
    <t>Мероприятие 01.01.
Разработка необходимой документации для эксплуатации гидротехнических сооружений, находящихся в собственности муниципального образования</t>
  </si>
  <si>
    <t>Мероприятие 03.01
Выполнение комплекса
мероприятий по 
ликвидации последствий засорения водных объектов, находящихся в муниципальной собственности</t>
  </si>
  <si>
    <t>Актуализированы списки членов народных дружин в целях оказания услуг по личному страхованию народных дружинников в рамках государственной программы "Безопасность Подмосковья на 2023-2027гг". В целях вовлечения граждан в члены народных дружин в средствах массовой информации (официальный сайт Администрации городского округа Мытищи, печатные издания, интернет-ресурсы) размещается информация о деятельности народных дружин.</t>
  </si>
  <si>
    <t>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</si>
  <si>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Администрацией по заявлениям жителей обрабатываются уведомления о планируемом строительстве объектов индивидуального жилищного строительства (ИЖС) или садового дома.</t>
  </si>
  <si>
    <t>Корректировка списков кандидатов в присяжные заседатели проводится до 01 ноября текущего года. Изменение списков публикуется на официальном сайте г.о. Мытищи, что не требует финансовых затрат.</t>
  </si>
  <si>
    <t>Мероприятие 01.01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  мессенджеров, e-mail-рассылок, SMS-информирования.</t>
  </si>
  <si>
    <t>Мероприятие 01.02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Создание и ведение информационных ресурсов и баз данных муниципального образования</t>
  </si>
  <si>
    <t>Основное мероприятие 01.
Вовлечение молодежи в общественную жизнь</t>
  </si>
  <si>
    <t xml:space="preserve">   </t>
  </si>
  <si>
    <t>Финансирование в 
2023 году не предусмотрено.</t>
  </si>
  <si>
    <t>Заключено Соглашение 
 №36 между главным распорядителем средств бюджета Московской области и администрацией г.о. Мытищи о предоставлении субсидий.   Осуществлена оплата труда сотрудников, принимающих участие в выполнении   отдельных полномочий по данному направлению.</t>
  </si>
  <si>
    <t xml:space="preserve">Заключено доп. соглашение с Министерством ЖКХ о предоставлении субсидии от 09.03.2023 № 34ДС6-РП/2022.
Утверждён адресный перечень подъездов. </t>
  </si>
  <si>
    <t>43-44</t>
  </si>
  <si>
    <t>46-47</t>
  </si>
  <si>
    <t>49-50</t>
  </si>
  <si>
    <t>54-55</t>
  </si>
  <si>
    <t>90-91</t>
  </si>
  <si>
    <t>117-118</t>
  </si>
  <si>
    <t>119-120</t>
  </si>
  <si>
    <t>Мероприятие 01.01. Укрепление материально-технической базы и проведение капитального (текущего) ремонта муниципального архива</t>
  </si>
  <si>
    <t>Мероприятие 01.02. Расходы на обеспечение деятельности муниципальных архивов</t>
  </si>
  <si>
    <t xml:space="preserve">Мероприятие 2.1
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t>
  </si>
  <si>
    <t>Мероприятие 02.02. Проведение капитального (текущего) ремонта и технического переоснащения помещений, выделенных муниципальным архивам</t>
  </si>
  <si>
    <t>Основное мероприятие 04. Создание условий для реализации полномочий органов местного самоуправления</t>
  </si>
  <si>
    <t>Мероприятие 4.1. Обеспечение деятельности муниципальных органов в сфере земельно-имущественных отношений</t>
  </si>
  <si>
    <t>Мероприятие 01.02. Обслуживание муниципального долга по коммерческим кредитам</t>
  </si>
  <si>
    <t xml:space="preserve">Мероприятие 02.05 -
Строительство и реконструкция (модернизация) объектов питьевого водоснабжения за счет средств местного бюджета
</t>
  </si>
  <si>
    <t>Снос расселенных аварийных многоквартирных домов</t>
  </si>
  <si>
    <t xml:space="preserve">Мероприятие 02.01. Расходы на обеспечение деятельности (оказание услуг) муниципальных учреждений - организации дополнительного образования                                                 </t>
  </si>
  <si>
    <t>Мероприятие 03.05.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</si>
  <si>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Мероприятие 03.01.04. 
Обеспечение путевками отдельных категорий детей городского округа Мытищи в организации отдыха детей и их оздоровления</t>
  </si>
  <si>
    <t>Мероприятие 01.01.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</si>
  <si>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Основное мероприятие 02 Эксплуатация закрытых полигонов твердых коммунальных отходов после завершения технической части рекультивации</t>
  </si>
  <si>
    <t>Мероприятие 02.03 
Обеспечение охраны территории полигона ТКО</t>
  </si>
  <si>
    <t>Мероприятие 02.09 Вывоз и уничтожение фильтрата/фильтрата концентрированного с полигона ТКО</t>
  </si>
  <si>
    <t>Мероприятие F2.6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в парках культуры и отдыха)»</t>
  </si>
  <si>
    <t>Мероприятие 1.8                  Обустройство велосипедной инфраструктуры</t>
  </si>
  <si>
    <t xml:space="preserve">Мероприятие 02.05
Обеспечение жильем нуждающихся из числа привлеченных.
</t>
  </si>
  <si>
    <t xml:space="preserve">Мероприятие 02.08           Реализация мероприятий по содействию созданию в субъектах Российской Федерации новых мест в общеобразовательных организациях за счет средств местного бюджета
</t>
  </si>
  <si>
    <t xml:space="preserve">Мероприятие 02.09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 за счет средств местного бюджета
</t>
  </si>
  <si>
    <t>Основное мероприятие 52. Строительство (реконструкция) объектов общего образования за счет внебюджетных источников</t>
  </si>
  <si>
    <t xml:space="preserve">Мероприятие 52.51     Строительство (реконструкция) объектов общего образования за счет внебюджетных источников
</t>
  </si>
  <si>
    <t>Средняя общеобразовательная школа на 600 мест по адресу: Московская область, г.о. Мытищи, д. Пирогово, ЖК «Пироговская Ривьера» (ПИР и строительство)</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</si>
  <si>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со скоростью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</si>
  <si>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 xml:space="preserve">Заключен муниципальный контракт на сумму 16,06 тыс. руб. Проведена государственная экспертиза проектно-сметной документации  по объекту "Реконструкция ВЗУ Пироговский". </t>
  </si>
  <si>
    <t>Заключен контракт на сумму 19,06 тыс.руб. на выполнение работ по разработке схемы границ и тех. плана на сооружение ИТП футбольного поля в мкр. 25, Шараповский карьер. Работы выполнены.</t>
  </si>
  <si>
    <t xml:space="preserve">Проведена поверка 104 шт. общедомовых приборов учета энергетических ресурсов  в многоквартирных домах, из них: теплоэнергии - 44 шт., холодного водоснабжения - 60 шт. </t>
  </si>
  <si>
    <t xml:space="preserve">Денежные средства будут освоены до конца 2023 года.
</t>
  </si>
  <si>
    <t>Выполнены работы по содержанию 70 колодцев.
Произведены расходы на оплату электроэнергии, потребляемой колодцами.</t>
  </si>
  <si>
    <t>Разработка схем границ и технических паспортов для размещения линейных объектов- хозяйственно-питьевых водопроводов</t>
  </si>
  <si>
    <t>Реконструкция объектов водоснабжения и водоотведения</t>
  </si>
  <si>
    <t xml:space="preserve">Разработка схемы теплоснабжения г.о. Мытищи </t>
  </si>
  <si>
    <t>Продолжение п.п. 1.1</t>
  </si>
  <si>
    <t>Осуществлялось обслуживание информационных ресурсов и систем (реестры Администрации городского округа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городского округа Мытищи); выполнены работы по регламентному обслуживанию и модернизации сетевой, компьютерной и телефонной инфраструктур, а также услуги с применением СКЗИ (средств криптографической защиты информации).
Оказаны услуги по адаптации и сопровождению установленных у заказчика экземпляров систем "КонсультантПлюс".</t>
  </si>
  <si>
    <t xml:space="preserve">Мероприятие E4.05. 
Обновление и техническое обслуживание (ремонт) средств (программного обеспечения и оборудования), приобретённых в рамках субсидий на внедрение целевой модели цифровой образовательной среды в общеобразовательных организациях, на государственную поддержку образовательных организаций в целях оснащения </t>
  </si>
  <si>
    <t xml:space="preserve">(обновления)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t>
  </si>
  <si>
    <t>Организована поставка ручных механических сирен в количестве 32 шт.</t>
  </si>
  <si>
    <t>Произведены выплаты заработной платы с начислениями.</t>
  </si>
  <si>
    <t>Изготовлены листовки на противопожарную тематику.</t>
  </si>
  <si>
    <t xml:space="preserve">Организовано сезонное содержание территорий 20 кладбищ (82,6 га),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  Заключены контракты на:  оплату коммунальных услуг; услуг связи; охрану объектов; предрейсовый мед.осмотр; аренду офиса; завоз песка и щебня для благоустройства территории кладбищ; вывоз мусора; закупку питьевой воды; </t>
  </si>
  <si>
    <t>Продолжение п.п. 7.6.</t>
  </si>
  <si>
    <t>Выплата компенсации стоимости путёвки, приобретённой родителями самостоятельно, осуществляется в 4 квартале т.г.</t>
  </si>
  <si>
    <t>Денежные средства будут реализованы в 4 ом квартале т.г.</t>
  </si>
  <si>
    <t>Денежные средства будут реализованы в 4 - ом квартале т.г.</t>
  </si>
  <si>
    <t>Врезка газопровода.</t>
  </si>
  <si>
    <t>Подготовка технических условий на вынос электрической сети.</t>
  </si>
  <si>
    <t>Проведены инженерно-геодезические, геологические, гидрометеоролические, экологические изыскания.</t>
  </si>
  <si>
    <t>Оплата произведена  согласно актам выполненных работ.</t>
  </si>
  <si>
    <t>Оплата произведена по фактической посещаемости за январь-май 2023 года.</t>
  </si>
  <si>
    <t>Выполнены работы по установке ограждений, опорных столбов, калиток, тротуаров, бортовых камней, баннеров и информационных стендов, монтаж МАФ, системы видеонаблюдения на стадионах общеобразовательных организаций.</t>
  </si>
  <si>
    <t xml:space="preserve">Основное мероприятие EB 
федеральный проект «Патриотическое воспитание граждан Российской Федерации» национального проекта «Образование»
                         </t>
  </si>
  <si>
    <t>Мероприятие EB.01.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</si>
  <si>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Основное мероприятие Е1 
Федеральный проект «Современная школа»  
                         </t>
  </si>
  <si>
    <t xml:space="preserve">Основное мероприятие Р2 
Федеральный проект «Содействие занятости»
                         </t>
  </si>
  <si>
    <t xml:space="preserve">Основное мероприятие EB 
федеральный проект «Патриотическое воспитание граждан Российской Федерации»
</t>
  </si>
  <si>
    <t xml:space="preserve">В 2023 г.  бюджетные средства на предоставление выкупной стоимости собственникам жилых помещений не запланированы.  </t>
  </si>
  <si>
    <t xml:space="preserve">Содержание улично-дорожной сети выполняется в течение года, срок окончания работ 31.12.2023. </t>
  </si>
  <si>
    <t xml:space="preserve">Содержание и техническое обслуживание светофорных объектов и средств обеспечения БДД выполняется в течение года, срок окончания работ - 31.12.2023. </t>
  </si>
  <si>
    <t xml:space="preserve">Исполнительная документация по муниципальным контрактам в стадии формирования. </t>
  </si>
  <si>
    <t>"Развитие и функционирование дорожно-транспортного комплекса"</t>
  </si>
  <si>
    <t>Объект 1.1 (Мероприятие  02.02.)         Разработка документации по проектированию (изменению) границ земель в целях размещения подъездной дороги к земельным участкам в с. Марфино, расположенным вблизи д. Малое Ивановское</t>
  </si>
  <si>
    <t>Объект 1.2 (Мероприятие  02.02.)    Выполнение проектно-изыскательских работ, сметной документации по объекту: "Капитальный ремонт автомобильной дороги в д. Пирогово, ул. Преображенская, ул. Рыбловская; д. Протасово, ул. Радужная</t>
  </si>
  <si>
    <t>Проектно-изыскательские работы. Оплата будет производится по окончанию проектных работ.</t>
  </si>
  <si>
    <t>Объект 1.3 (Мероприятие  02.02.) Выполнение проектно-изыскательских работ по объекту: «Строительство участка автомобильной дороги «ул. Селезнева – ул. Станционная»</t>
  </si>
  <si>
    <t xml:space="preserve">Ведутся работы по ремонту мостового перехода по ул.1-я Крестьянская, г. Мытищи. </t>
  </si>
  <si>
    <t>Итого по мероприятию 02.02:</t>
  </si>
  <si>
    <t>Объект 2.1 (Мероприятие  04.01.) Автомобильная дорога общего пользования местного значения, ремонт, г. Мытищи, ул. Полигонная.</t>
  </si>
  <si>
    <t xml:space="preserve"> Работы завершены. </t>
  </si>
  <si>
    <t>Объект 2.2 (Мероприятие  04.01.) Автомобильная дорога общего пользования местного значения, ремонт, г. Мытищи, 2-й Рупасовский переулок.</t>
  </si>
  <si>
    <t>Объект 2.3 (Мероприятие  04.01.) Автомобильная дорога общего пользования местного значения, ремонт, г. Мытищи, ул. Институтская.</t>
  </si>
  <si>
    <t>Объект 2.4 (Мероприятие  04.01.) Автомобильная дорога общего пользования местного значения, ремонт, г. Мытищи, ул. Водопроводная аллея.</t>
  </si>
  <si>
    <t>Объект 2.5 (Мероприятие  04.01.) Автомобильная дорога общего пользования местного значения, ремонт, г. Мытищи, ул. Проезд № 4530.</t>
  </si>
  <si>
    <t>Объект 2.6 (Мероприятие  04.01.) Автомобильная дорога общего пользования местного значения, ремонт, г. Марфино, ул. Зеленая.</t>
  </si>
  <si>
    <t>Объект 2.8 (Мероприятие  04.01.) Автомобильная дорога общего пользования местного значения, ремонт, п. Вешки, ул. Лермонтова.</t>
  </si>
  <si>
    <t>Объект 2.10 (Мероприятие  04.01.) Автомобильная дорога общего пользования местного значения, ремонт, д. Болтино, проезд от Осташковского шоссе до ул. Туристическая (СПК "Болтино").</t>
  </si>
  <si>
    <t>Объект 2.12 (Мероприятие  04.01.) Автомобильная дорога общего пользования местного значения, ремонт, г. Мытищи, ул. Шараповская.</t>
  </si>
  <si>
    <t>Объект 2.13 (Мероприятие  04.01.) Автомобильная дорога общего пользования местного значения, ремонт, г. Мытищи, ул. Колонцова.</t>
  </si>
  <si>
    <t>Объект 2.14 (Мероприятие  04.01.) Автомобильная дорога общего пользования местного значения, г. Мытищи, ул. Летная, ремонт.</t>
  </si>
  <si>
    <t>Объект 2.15 (Мероприятие  04.01.) Автомобильная дорога общего пользования местного значения, г. Мытищи, 4-й Комсомольский, ремонт.</t>
  </si>
  <si>
    <t>Объект 2.16 (Мероприятие  04.01.) Автомобильная дорога общего пользования местного значения, г. Мытищи, ул. Коминтерна, ремонт.</t>
  </si>
  <si>
    <t>Объект 2.18 (Мероприятие  04.01.) Автомобильная дорога общего пользования местного значения, д. Погорелки, ул. Деревенская, ремонт.</t>
  </si>
  <si>
    <t>Объект 2.19 (Мероприятие  04.01.) Автомобильная дорога общего пользования местного значения, д. Жостово, ул. Березовая, ремонт.</t>
  </si>
  <si>
    <t>Объект 2.20 (Мероприятие  04.01.) Автомобильная дорога общего пользования местного значения, д. Беляниново, ул. Звездная, ремонт.</t>
  </si>
  <si>
    <t>Объект 2.22 (Мероприятие  04.01.) Автомобильная дорога общего пользования местного значения, д. Пирогово, ул. Преображенская, ремонт.</t>
  </si>
  <si>
    <t>Объект 2.23 (Мероприятие  04.01.) Автомобильная дорога общего пользования местного значения, д. Пирогово, ул. Рыболовская, ремонт.</t>
  </si>
  <si>
    <t>Итого по мероприятию 04.01:</t>
  </si>
  <si>
    <t>Объект 3.1 (Мероприятие  04.02.) Автомобильная дорога общего пользования местного значения, примыкающая к территории СНТ, д. Протасово, ул. Радужная, ремонт</t>
  </si>
  <si>
    <t>Итого по мероприятию 04.02:</t>
  </si>
  <si>
    <t>Объект 4.1. (Мероприятие  04.03.) Автомобильная дорога общего пользования местного значения, ремонт, г. Марфино, ул. Зеленая.</t>
  </si>
  <si>
    <t>Объект 4.2 (Мероприятие  04.03.) Автомобильная дорога общего пользования местного значения, ремонт, г. Мытищи, ул. Проезд №4530.</t>
  </si>
  <si>
    <t>Объект 4.3 (Мероприятие  04.03.) Автомобильная дорога общего пользования местного значения, ремонт, г. Мытищи, ул. Летная.</t>
  </si>
  <si>
    <t>Объект 4.4 (Мероприятие  04.03.) Автомобильная дорога общего пользования местного значения, д.Новосельцево-д. Степаньково, ремонт.</t>
  </si>
  <si>
    <t>Объект 4.5 (Мероприятие  04.03.) Автомобильная дорога общего пользования местного значения, МКАД п. Нагорное, ул. Центральная, ремонт.</t>
  </si>
  <si>
    <t>Исполнен и оплачен муниципальный контракт.</t>
  </si>
  <si>
    <t>Объект 4.6 (Мероприятие  04.03.) Автомобильная дорога общего пользования местного значения, п. Вешки, Заводской проезд, ул. Пушкина, ремонт.</t>
  </si>
  <si>
    <t>Объект 4.7 (Мероприятие  04.03.) Автомобильная дорога общего пользования местного значения, д.Манюхино, ул. Светлая, ремонт.</t>
  </si>
  <si>
    <t xml:space="preserve">Исполнены контракты по ремонту тротуара на ул. Силикатной, г. Мытищи. </t>
  </si>
  <si>
    <t>Итого по мероприятию 04.03:</t>
  </si>
  <si>
    <t>Заключен муниципальный контракт на обустройство парковочных мест.</t>
  </si>
  <si>
    <t>Итого по мероприятию 04.07:</t>
  </si>
  <si>
    <t>Ведутся работы по ремонту автомобильной дороги.</t>
  </si>
  <si>
    <t>Ведутся работы.</t>
  </si>
  <si>
    <t>Мероприятие 01.06.02.
Демонтаж незаконно установленных торговых объектов на территории городского округа Мытищи</t>
  </si>
  <si>
    <t>Основное мероприятие 52
Развитие сферы бытовых услуг на территории муниципального образования Московской области</t>
  </si>
  <si>
    <t>Мероприятие 52.01 Содействие увеличению уровня обеспеченности населения городского округа предприятиями бытового обслуживания</t>
  </si>
  <si>
    <t>Основное мероприятие 53. 
Участие в организации региональной системы защиты прав потребителей</t>
  </si>
  <si>
    <t>Мероприятие 53.01. Рассмотрение обращений и жалоб, консультация граждан  по вопросам защиты прав потребителей</t>
  </si>
  <si>
    <t xml:space="preserve">Проведена оплата труда сотрудников, обеспечивающих выполнение государственных полномочий и начислений. </t>
  </si>
  <si>
    <t>Проведена оплата за предоставление статистических данных, в соответствии с муниципальным контрактом.</t>
  </si>
  <si>
    <t>Организовано питание 1798 детей в лагерях с дневным пребыванием на базе 19 образовательных учреждений городского округа Мытищи.</t>
  </si>
  <si>
    <t>Подготовлены и разосланы письма о проведении конкурса. Информационная поддержка оказана 11 социально ориентированным некоммерческим организациям в сфере социальной защиты.</t>
  </si>
  <si>
    <t>Подготовлены и разосланы письма о проведении конкурса.</t>
  </si>
  <si>
    <t xml:space="preserve">Исполнен и оплачен муниципальный контракт по разработке документации по проектированию (изменению) границ земель от с. Марфино, ул. Цветочная. </t>
  </si>
  <si>
    <t>Оплата произведена  согласно актам выполненных работ .</t>
  </si>
  <si>
    <t>Объект 1.4 (Мероприятие  02.02.)            Ремонт мостового перехода по ул.1-я Крестьянская, г. Мытищи</t>
  </si>
  <si>
    <t>Объект 2.9 (Мероприятие  04.01.) Автомобильная дорога общего пользования местного значения, ремонт, п. Нагорное, ул. Центральная.</t>
  </si>
  <si>
    <t>Оплата будет производиться по окончании ремонта согласно актам выполненных работ</t>
  </si>
  <si>
    <t>Объект 2.11 (Мероприятие  04.01.) Автомобильная дорога общего пользования местного значения,  г. Мытищи, ул. Щербакова, ремонт.</t>
  </si>
  <si>
    <t>Объект 2.17 (Мероприятие  04.01.) Автомобильная дорога общего пользования местного значения, д. Новосельцево-д. Степаньково, ремонт.</t>
  </si>
  <si>
    <t>Оплата будет производится по окончании ремонта согласно актам выполненных работ</t>
  </si>
  <si>
    <t>Объект 2.21 (Мероприятие  04.01.) Автомобильная дорога общего пользования местного значения, г. Мытищи, мкр. Поселок Пироговский, ул. Тимирязева, ремонт.</t>
  </si>
  <si>
    <t>Оплата будет производится по окончании ремонта согласно актам выполненных работ.</t>
  </si>
  <si>
    <t>Объект 2.7 (Мероприятие  04.01.) Автомобильная дорога общего пользования местного значения, ремонт, д. Голенищево, ул. Озерная.</t>
  </si>
  <si>
    <t>Оплата производится согласно актам выполненных работ.</t>
  </si>
  <si>
    <t>Оплата будет производиться по окончании ремонта согласно актам выполненных работ.</t>
  </si>
  <si>
    <t>Введены следующие объекты (салоны красоты): ИП Щетинкина Ю.В. г. Мытищи, ул. Воронина д. 6, ИП Бадтиева О.П. г. Мытищи, пр-т Астрахова д. 12, ИП Лисник А.И. г. Мытищи  ул. Мира 37, ИП Магаррамова Ш.П. г. Мытищи  ул. Мира 35.</t>
  </si>
  <si>
    <t>Обеспечение деятельности муниципальных музеев. 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 чистку и замену ковровых покрытий, приобретение бескислотного картона, услуг по оформлению картин в багет.</t>
  </si>
  <si>
    <t>Произведены расходы: на выплату заработной платы с начислениями, пособие за первые три дня временной нетрудоспособности за счет работодателя, коммунальные услуги, приобретение хозяйственных товаров.</t>
  </si>
  <si>
    <t>Мероприятие 06.02
Создание условий для массового отдыха жителей городского округа в парках культуры и отдыха</t>
  </si>
  <si>
    <t>Мероприятие A2.03
Государственная поддержка лучших сельских учреждений культуры и лучших работников сельских учреждений культуры</t>
  </si>
  <si>
    <t>МАУ ЦК «Подмосковье» (выплачена премия лучшему работнику).</t>
  </si>
  <si>
    <t>Проведено  мероприятие "Крещение": устройство освещения, палатки для переодевания, печки буржуйки.</t>
  </si>
  <si>
    <t>Срок реализации мероприятия IV квартал текущего года.</t>
  </si>
  <si>
    <t xml:space="preserve">Заключено 2 муниципальных контракта. Проведено наблюдение за состоянием и загрязнением окружающей среды в деревне Коргашино.  </t>
  </si>
  <si>
    <t>Срок проведения мероприятия до 31.12.2023.</t>
  </si>
  <si>
    <t>Заключено 2 муниципальных контракта, в рамках которых выполнены мероприятия по очистке:
- пруда Сукромка;
- р. Яуза.                                                   Произведена оплата договора водопользования.</t>
  </si>
  <si>
    <t xml:space="preserve">Заключен муниципальный контракт в рамках которого приобретены:
- футболки;
- значки.  </t>
  </si>
  <si>
    <t>Срок проведения мероприятия до  31.12.2023.</t>
  </si>
  <si>
    <t>Ведутся мероприятия по обслуживанию специализированной площадки (южнее п. Кардо-Лента).</t>
  </si>
  <si>
    <t>Ведутся мероприятия по обслуживанию фильтрационной станции в круглосуточном и ежедневном режиме.</t>
  </si>
  <si>
    <t>Выданы свидетельства о праве на получение социальной выплаты на приобретение жилого помещения или создание объекта индивидуального жилищного строительства 3 молодым семьям.</t>
  </si>
  <si>
    <t>Заключен муниципальный контракт на оказание услуг лизинга специальной техники в количестве 22 единиц.
Выполнены поставки 22 единиц техники.</t>
  </si>
  <si>
    <t>Срок окончания работ 4 квартал 2023 года.</t>
  </si>
  <si>
    <t>Заключен муниципальный контракт.</t>
  </si>
  <si>
    <t xml:space="preserve">                                             "____"__________2023 №_______</t>
  </si>
  <si>
    <t xml:space="preserve">                                            к  постановлению Администрации</t>
  </si>
  <si>
    <t>городского округа Мытищи</t>
  </si>
  <si>
    <t>Основное мероприятие 01.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</si>
  <si>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17-21</t>
  </si>
  <si>
    <t>21-22</t>
  </si>
  <si>
    <t>23</t>
  </si>
  <si>
    <t>25-37</t>
  </si>
  <si>
    <t>25-33</t>
  </si>
  <si>
    <t>36-37</t>
  </si>
  <si>
    <t>38-39</t>
  </si>
  <si>
    <t>40-41</t>
  </si>
  <si>
    <t>42</t>
  </si>
  <si>
    <t>43</t>
  </si>
  <si>
    <t>76-77</t>
  </si>
  <si>
    <t>78-83</t>
  </si>
  <si>
    <t>78</t>
  </si>
  <si>
    <t>79-80</t>
  </si>
  <si>
    <t>91-93</t>
  </si>
  <si>
    <t>102-104</t>
  </si>
  <si>
    <t>"Культура и туризм"</t>
  </si>
  <si>
    <t>Культура и туризм</t>
  </si>
  <si>
    <t xml:space="preserve">1. Обеспечение деятельности МБУ «УГИО»: расходы на заработную плату, закупки для обеспечения деятельности учреждения.   
2. Оплата услуг: по начислению, перерасчету, сбору и перечислению  платы за социальный наем муниципального жилого фонда.            
3. Ремонт муниципальных жилых (нежилых) помещений по адресу: г. Мытищи, ул.Веры Волошиной, д.22, корп.2, кв.20; пункта полиции по адресу: п.Поведники пер.Овражный стр.4; капремонт здания по адресу: г.о. Мытищи, ул.Крупской, дом №12.
</t>
  </si>
  <si>
    <t>Финансирование учтено в муниципальной программе "Культура и туризм".</t>
  </si>
  <si>
    <t>за январь-сентябрь 2023 года</t>
  </si>
  <si>
    <t>Выполнено по состоянию на 30.09.2023 (тыс.руб.)</t>
  </si>
  <si>
    <t>Профинансировано по состоянию на 30.09.2023 (тыс.руб.)</t>
  </si>
  <si>
    <t>за  январь - сентябрь 2023 года</t>
  </si>
  <si>
    <t>за январь - сентябрь 2023 года</t>
  </si>
  <si>
    <t>за январь - сентябрь  2023 года</t>
  </si>
  <si>
    <t>Мероприятие 02.04 ‒ Создание и восстановление ВЗУ, ВНС и станций водоподготовки</t>
  </si>
  <si>
    <t>Строительство ВОС вблизи ВЗУ "Северный" (включая проектирование), Северная производственная зона, Мытищи, Московская область</t>
  </si>
  <si>
    <t>Строительство водоводов от Акуловского водоканала до ВОС (включая проектирование) Северная производственная зона, Мытищи, Московская область</t>
  </si>
  <si>
    <t>Проведение экспертизы проектной документации по объекту: "Модернизация системы очистных сооружений и ливневой канализации пос. Пироговский по адресу: МО, городской округ Мытищи, г. Мытищи, микрорайон Поселок Пироговский, ул. Сазонова"</t>
  </si>
  <si>
    <t>Основное мероприятие 02 –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</si>
  <si>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Мероприятие 02.01 –  Строительство (реконструкция) канализационных коллекторов, канализационных насосных станций муниципальной собственности</t>
  </si>
  <si>
    <t>«Строительство канализационной сети (коллектор, железобетон) вдоль р. Яуза от Ж-д Новомытищинский проспект, 43к5 до Новомытищинский проспект, 47А (пункт сортировки почта)», диаметр 1500 мм, протяженностью 300м</t>
  </si>
  <si>
    <t>Мероприятие 01.06.
«Обеспечение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</si>
  <si>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Основное мероприятие 07 Обеспечение функций муниципальных учреждений культуры Московской области</t>
  </si>
  <si>
    <t xml:space="preserve">Мероприятие 07.01
Сохранение достигнутого уровня заработной платы работников муниципальных учреждений культуры
</t>
  </si>
  <si>
    <t>Основное мероприятие 05.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</si>
  <si>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05.01. Ликвидация  самовольных, недостроенных и аварийных объектов  на территории городского округа</t>
  </si>
  <si>
    <t xml:space="preserve">Основное мероприятие 04
«Сохранение достигнутого уровня заработной платы отдельных категорий работников учреждений физической культуры и спорта»
</t>
  </si>
  <si>
    <t xml:space="preserve">Мероприятие 04.02
Сохранение достигнутого уровня заработной платы отдельных категорий работников муниципальных учреждений физической культуры и спорта
</t>
  </si>
  <si>
    <t>Основное мероприятие 51
Развитие сферы общественного  питания на территории муниципального образования Московской области</t>
  </si>
  <si>
    <t>Мероприятие 51.01  Содействие увеличению уровня обеспеченности населения муниципального образования Московской области  предприятиями общественного питания</t>
  </si>
  <si>
    <t>Мероприятие 03.01.     Мероприятия по организации отдыха детей в каникулярное время</t>
  </si>
  <si>
    <t>Мероприятие 03.02.
Расходы на обеспечение деятельности (оказание услуг) муниципальных учреждений-отдыха и оздоровления детей</t>
  </si>
  <si>
    <t>Подпрограмма 7 "Обеспечение доступности для инвалидов и маломобильных групп населения объектов инфраструктуры и услуг"</t>
  </si>
  <si>
    <t>Основное мероприятие 01. Обеспечение доступности для инвалидов и маломобильных групп населения объектов инфраструктуры (за исключением сфер культуры, образования, спорта)</t>
  </si>
  <si>
    <t>Оказаны услуги:
- охраны зданий и помещений Администрации городского округа Мытищи;
- по отслеживанию сигналов тревоги, проверке и подтверждению нормального функционирования системы, эксплуатационному обслуживанию технических систем оповещения и реагированию в зданиях и помещениях Администрации городского округа Мытищи Московской области;
- по предоставлению широкополосного доступа к сети интернет и каналов связи систем видеонаблюдения.</t>
  </si>
  <si>
    <t>Проведены мероприятия по охране общественного порядка: "Рождество Христово", "Крещение Господне", "Масленица", "Вербное воскресенье", "Пасха", "Красная горка", "Радоница", "День победы", "Троица", "День молодёжи".</t>
  </si>
  <si>
    <t>Добровольными народными дружинниками принято активное участие в охране общественного порядка при проведении мероприятий:  "Рождество Христово", "Крещение Господне", "Масленица", "Вербное воскресенье", "Пасха", "Красная горка", "Радоница", "День победы", "Троица", "День молодёжи".</t>
  </si>
  <si>
    <t>Проведены профилактические мероприятия в общеобразовательных учреждениях городского округа Мытищи, направленные на противодействие терроризма и экстремизма. 
В каждом общеобразовательном учреждении имеются информационные стенды, литература по законодательству Российской Федерации, а также проведены классные часы, беседы, лектории по профилактике асоциальных явлений среди обучающихся. Изготовлены листовки направленные на противодействие терроризма и экстремизма.</t>
  </si>
  <si>
    <t>В связи с недостаточным объемом системы хранения данных установка новых камер видеонаблюдения не возможна. Денежные средства будут скорректированы в 4 квартале т.г.</t>
  </si>
  <si>
    <t>Оплата за услуги поэтапная. По итогам первых 3-х этапов услуги исполнителем не оказаны. Проведена претензионная работа, составлено экспертное заключение. Принято решение оплату по 3-м этапам не производить.
4-й этап оказан не в полном объеме. Оплата произведена за фактическое исполнение.</t>
  </si>
  <si>
    <t>Организация и проведение антинаркотических месячников  запланированы на 4 квартал т.г.</t>
  </si>
  <si>
    <t>Произведена транспортировка тел умерших в морг - 1723 чел.</t>
  </si>
  <si>
    <t>Произведено захоронений - 
2022 чел., в т.ч. 62 чел.- колумбарная стена; 60 чел.- отказные и безродные.</t>
  </si>
  <si>
    <t>Проведение закупок планируется в 4 квартале т.г.</t>
  </si>
  <si>
    <t xml:space="preserve">Проведение конкурентных процедур планируется в 
4 квартале т.г. </t>
  </si>
  <si>
    <t>Печать продукции запланирована на 4 квартал т.г.</t>
  </si>
  <si>
    <t>Произведены опашка и весенний окос  противопожарных полос по периметру сельских населенных пунктов, расположенных в лесных массивах площадью 53594 м2.</t>
  </si>
  <si>
    <t>Заключено 2 контракта на выполнение работ по: 
- устройству фундамента здания пожарного депо с. Марфино;
- благоустройству территории объекта. Проведены работы по устройству фундаментной плиты.</t>
  </si>
  <si>
    <t>Оказаны услуги по обеспечению безопасности жизни и здоровья граждан на водных объектах городского округа Мытищи Московской области в 2023 году.</t>
  </si>
  <si>
    <t>Оказаны услуги по: проведению лабораторных исследований воды и песка на пляжах; проведению акарицидной (противоклещевой) обработке территорий.</t>
  </si>
  <si>
    <t>Проведено обучение сотрудников по вопросам гражданской обороны, предупреждению и ликвидации чрезвычайных ситуаций.</t>
  </si>
  <si>
    <t xml:space="preserve">Заключены контракты на: 
- поставку питьевой воды;
- оказание услуг по проживанию сотрудников;
- оказание услуг по отслеживанию сигналов тревоги, проверке и подтверждению нормального функционирования системы, эксплуатационному обслуживанию ТСО и реагированию в 2023 году;
- услуги по содержанию и ремонту общего имущества в многоквартирном доме; 
- оказание услуг внутризоновой, междугородной, международной телефонной связи;
- поставку электроэнергии;
- услуги по водоснабжению и водоотведению;
- услуги по отоплению;
- оказание услуг по предоставлению физических цепей для обеспечения работы оконечных устройств (сирен) муниципальной системы оповещения;
- оказание услуг связи местных соединений;
- обучение руководителей и специалистов по охране труда;
- оказание услуг по пошиву фирменной одежды для сотрудников;
</t>
  </si>
  <si>
    <t>Организована поставка мобильной системы информирования и оповещения.</t>
  </si>
  <si>
    <t xml:space="preserve">поставку хозяйственных и канцелярских товаров, расходных материалов для офисной техники, видеорегистратора, мобильного телефона, бензоинструмента, бензина для спецавтомобиля;
- оказание услуг по замене кассетного кондиционера (монтаж, материал, оборудование);
- поставку гидравлического аварийно-спасательного инструмента.
</t>
  </si>
  <si>
    <t>Продолжение п.п. 4.1.</t>
  </si>
  <si>
    <t xml:space="preserve">Проведены работы по прокладке оптико-волоконных линий связи и расширения коммуникаций. Обслужено около 300 км оптико-волоконных линий связи, проложено 0,04 км; обеспечен доступ к городской сети Wi-Fi в парках городского округа Мытищи (уникальных пользователей - 4571); подключено и обслуживается 116 социальных объектов к сети Интернет. </t>
  </si>
  <si>
    <t>Для МБОУ СОШ № 3 и МБОУ СОШ № 29 приобретено:
- копировально-множительное оборудование;
- компьютерные мыши;
- пульты дистанционного управления;
- IP-камеры;
- телевизоры;
- стойки для презентационного оборудования;
- ноутбуки.</t>
  </si>
  <si>
    <t>Проведен сбор и анализ состояния аппаратно-программных комплексов.
Приобретена техника для организации автоматизированного рабочего места. Оказаны услуги по заправке картриджей.</t>
  </si>
  <si>
    <t>Денежные средства будут возвращены в бюджет в 4 квартале текущего года.</t>
  </si>
  <si>
    <t xml:space="preserve">Администрацией городского округа Мытищи организована информационная поддержка проведения диспансеризации.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68 709 человек. </t>
  </si>
  <si>
    <t>15 медицинских работников обеспечены служебным жильем.</t>
  </si>
  <si>
    <t>Остаток денежных средств планируется скорректировать и израсходовать в 4 квартале т.г.</t>
  </si>
  <si>
    <t>Остаток средств планируется израсходовать в 4 квартале т.г.</t>
  </si>
  <si>
    <t>Выплата заработной платы сотрудникам образовательных учреждений произведена за январь-август 2023 года в полном объеме, также выплачен аванс за сентябрь текущего года.</t>
  </si>
  <si>
    <t>Выплата заработной платы сотрудникам образовательных учреждений произведена за январь-август 2023 года в полном объеме, также выплачен аванс за сентябрь текущего года. Полный расчет по заработной плате за сентябрь будет произведен в октябре 2023 года.</t>
  </si>
  <si>
    <t>Выплаты компенсации части родительской платы произведены по фактически представленным документам за январь-август текущего года. Компенсация выплачена на 12 613 детей.</t>
  </si>
  <si>
    <t>Выплата за сентябрь будет произведена в октябре 2023 года.</t>
  </si>
  <si>
    <t>Остаток средств планируется израсходовать в 4 квартале 2023 года.                               Окончание выполнения работ по МБОУ СОШ № 35 в полном объёме - 4 кв. 2023 года.</t>
  </si>
  <si>
    <t>Услуги охраны оплачены за январь- август в полном объеме.</t>
  </si>
  <si>
    <t>Оплата за сентябрь производится в октябре 2023 года.</t>
  </si>
  <si>
    <t>Замена кровельного покрытия, оконных блоков, демонтажные работы во внутренних помещениях МБОУ Поведниковская СОШ (Дошкольное отделение "Ивушка"). Срок окончания всех ремонтных работ 4 квартал 2023 года.</t>
  </si>
  <si>
    <t>Срок окончания всех ремонтных работ 4 квартал 2023 года.</t>
  </si>
  <si>
    <t>Услуги охраны оплачены за январь-август в полном объеме.</t>
  </si>
  <si>
    <t>Оплата услуг за сентябрь будет произведена в октябре 2023 года.</t>
  </si>
  <si>
    <t xml:space="preserve">Компенсация проезда за январь-август текущего года произведена по фактически представленным документам. </t>
  </si>
  <si>
    <t>Остаток денежных средств планируется израсходовать в 4 кв. 2023 года.</t>
  </si>
  <si>
    <t>Оплата произведена по фактической посещаемости за январь-май 2023 года. В летний период произведена оплата питания детей "Умные каникулы" по фактической посещаемости.</t>
  </si>
  <si>
    <t>Произведены расходы за январь-август по заработной плате, коммунальным услугам, по техническому обслуживанию имущества и другие расходы.</t>
  </si>
  <si>
    <t>Оплата за сентябрь будет произведена в октябре 2023 года.</t>
  </si>
  <si>
    <t>Освобождение от родительской платы семей отдельных категорий граждан, участвующих в специальной военной операции. Расходы произведены по фактически представленным документам.</t>
  </si>
  <si>
    <t xml:space="preserve"> Заключены муниципальные контракты с ООО "ЗВК.РУ" на закупку копировально-множительного оборудования, с ООО "ТОРГОВЫЙ ДОМ "ПРОСВЕЩЕНИЕ-РЕГИОН" на приобретение телевизоров, с ООО "РИТ" на поставку ноутбуков, с ООО "ИНТЕГРАЛ" на поставку учебного набора программируемых робототехнических платформ, с ИП Романов на поставку тележки-хранилища с системой подзарядки и маршрутизатором, ООО "Оргтехника-Сервис" на поставку цифрового микроскопа.</t>
  </si>
  <si>
    <t>Полный расчет по заработной плате за сентябрь будет произведен в октябре 2023 года.</t>
  </si>
  <si>
    <t>Оплата произведена за январь-август 2023 года (выплата заработной платы, оплата коммунальных услуг, текущих расходов, арендной платы). Оплата произведена АНОО школа "ВЕКТОР",ЧУДО "Маленькая страна Мытищи" и АНО ДО "Детский сад "Супер Нюша".</t>
  </si>
  <si>
    <t>Произведены расходы за январь-август по заработной плате, коммунальным услугам, по техническому обслуживанию имущества в учреждениях дополнительного образования детей и другие расходы.</t>
  </si>
  <si>
    <t>Услуги охраны оплачены за январь-август 2023 года в полном объеме.</t>
  </si>
  <si>
    <t>Освобождение от оплаты занятий по дополнительным образовательным программам детей семей отдельных категорий граждан, участвующих в специальной военной операции. Расходы произведены по фактически представленным документам.</t>
  </si>
  <si>
    <t>Оплата произведена за январь-август 2023 года.</t>
  </si>
  <si>
    <t>Оплата произведена за январь-август текущего года. Оплата за сентябрь будет произведена в октябре 2023 года.</t>
  </si>
  <si>
    <t>Расходы произведены на проведение праздника "Педагог года - 2023". Победителями стали: учитель года - Бахарева Т.В. (учитель русского языка и литературы МБОУ МЛГ №33), воспитатель года - Бирюкова И.А.(воспитатель-логопед дошкольного отделения МБОУ СОШ № 14), классный руководитель - Васильева О.А. (учитель начальных классов МБОУ Гимназия № 17), в номинации "Педагогический дебют" победила Усанова Е.А. (учитель английского языка МБОУ МЛГ № 33). Расходы произведены на организацию и проведение мероприятия "Виват знания" (оформление зала, закупка цветов, флипчартов), также выплачена стипендия Главы городского округа Мытищи лучшим учащимся. Приобретение цветов, оформление зала к августовской конференции.</t>
  </si>
  <si>
    <t>Оплата произведена за январь-август текущего года. Оплата за сентябрь производится в октябре 2023 года.</t>
  </si>
  <si>
    <t>Произведены расходы по заработной плате, коммунальным услугам по техническому обслуживанию имущества в прочих учреждениях и другие расходы.</t>
  </si>
  <si>
    <t>Проведено 5 заседаний Антитеррористической комиссии городского округа Мытищи. В рамках проведения комиссии заслушаны актуальные проблемы, связанные с совершенствованием организации антитеррористической защищенности объектов транспортной инфраструктуры, образования, культуры, спорта, ЖКХ, здравоохранения и мест массового пребывания людей. Комиссия постановила: принять меры по устранению недостатков в пожарной безопасности, выявленных  в ходе приемки образовательных учреждений и дошкольных учреждений к новому учебному году; продолжить работу по обеспечению надежной охраны и противопожарной безопасности подведомственных образовательных учебных заведениях и дошкольных учреждениях, в т.ч. по: поддержанию в исправном состоянии  периметровых  ограждений (заборов)  образовательных  учреждений, привлечению к охране образовательных учреждений профессиональной охраны с круглосуточным режимом работы, установке на объектах образования инженерно-технических средств охраны, систем контроля управления доступа, систем оповещения и видеонаблюдения (видеокамер и мониторов) и других. При формировании бюджета на 2023-2024 годы предусмотреть соответствующее финансирование на указанные цели. К тренировкам по действиям  учащихся и персонала при пожаре и в случае обнаружения взрывного устройства привлекать представителей МУ МВД России «Мытищинское» и отдела надзорной деятельности  по городскому округу  Мытищи,  МЧС России по Московской области; обновить комплекты документов по организации антитеррористической защищенности учреждений образования; организовать и провести  инструктажи  руководства и преподавательского состава учреждений образования о порядке действий в случае угрозы совершения террористического акта; принять меры по недопущению перевозок по маршрутам, проходимым вблизи мест расположения образовательных учреждений взрывчатых и ядовитых веществ промышленного назначения, горюче-смазочных материалов, иных пожаро- и взрывоопасных грузов; провести проверки персонала и осмотры помещений, занимаемых организациями, осуществляющими торговое и иное обслуживание населения, расположенных вблизи мест проведения торжественных и массовых мероприятий на предмет выявления лиц, причастных к подготовке и совершению террористических актов, а также с целью обнаружения средств проведения террористических актов, оружия.</t>
  </si>
  <si>
    <t>поставку зап. частей, масла и антифриза для автотранспорта; поставку летней спецодежды; оказание услуг по техническому обслуживанию системы 1С; закупку зимней спец. одежды; поставку хозяйственного инвентаря; поставку баков для воды и металлических поддонов под емкости с водой; благоустройство кладбищ в д. Николо-Прозорово и в пос. Пироговский.</t>
  </si>
  <si>
    <t>Мероприятия по подготовке населения, специалистов и должностных лиц в области гражданской обороны защиты населения и территорий от чрезвычайных ситуаций природного и техногенного характера.</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</si>
  <si>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</si>
  <si>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Заключено 2 контракта на общую сумму 113 788,53 тыс.руб. на: 
- реконструкцию водозаборного узла; 
- выполнение функций стройконтроля на объекте.
Произведена выплата аванса.</t>
  </si>
  <si>
    <t xml:space="preserve">Выполнены следующие работы:
- демонтаж, существующих сооружений;
- устройство временных дорог; 
- земляные работы по разработке котлована под резервуар чистой воды;
- устройство бетонной подготовки, горизонтальной наплавляемой гидроизоляции, защитной стяжки, фундамента резервуара чистой воды;
- бурение скважин;
- устройство монолитных конструкций здания.
</t>
  </si>
  <si>
    <t>Денежные средства в размере 473,52 т.р. будут скорректированы в 4 квартале т.г.</t>
  </si>
  <si>
    <t>Разница в фактических объемах финансирования и исполнения программного мероприятия обусловлена сроками подготовки исполнительной документации.
Денежные средства в размере 200,00 тыс. руб. будут скорректированы в 4 квартале т.г.</t>
  </si>
  <si>
    <t>Заключен муниципальный контракт на сумму 9 000,00 тыс. руб. Выполнены работы по актуализации схемы теплоснабжения городского округа Мытищи на период с 2021 по 2039 годы. 
Работы выполнены.</t>
  </si>
  <si>
    <t>Высвобожденные средства в размере 28,33 тыс.руб. будут скорректированы в 4 квартале т.г.</t>
  </si>
  <si>
    <t>Обработано 28 854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
Обеспечено функционирование МКУ "УЖКХ Мытищи". Произведены расходы: на выплату заработной платы с начислениями; услуги связи; содержание и обслуживание имущества и техники; приобретение материальных запасов.</t>
  </si>
  <si>
    <t>Постановлением Администрации городского округа Мытищи Московской области от 21.03.2022 № 1071 утвержден порядок предоставления субсидии из бюджета городского округа Мытищи на возмещение части недополученных доходов поставщиками ресурсов. Денежные средства направлены в АО "Мытищинская Теплосеть" на погашение задолженности.</t>
  </si>
  <si>
    <t>Произведены выплаты заработной платы сотруднику  отдела муниципального жилищного контроля и контроля за исполнением единой теплоснабжающей организацией обязательств по строительству и (или) реконструкции и (или) модернизации объектов теплоснабжения за январь-сентябрь 2023 года.</t>
  </si>
  <si>
    <t>Подписание нормативного правового акта, согласно которому должна производиться техническая поддержка программно-технического комплекса для оформления паспортов гражданина Российской Федерации, отклонено Министерством цифрового развития, связи и массовых коммуникаций Российской Федерации. В связи с этим соглашение о предоставлении субсидии из бюджета Московской области между Министерством государственного управления, информационных технологий и связи Московской области и Администрацией городского округа Мытищи Московской области будет расторгнуто в 4 квартале 2023 года.</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</si>
  <si>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1956 новых рабочих мест в различных сферах экономики.</t>
  </si>
  <si>
    <t xml:space="preserve">На главной странице сайта органов местного самоуправления городского округа Мытищи  в разделе «Деятельность» подраздел «Бизнес и предпринимательство» размещена информация о мерах поддержки бизнеса, а также в подразделе «Экономика»/«Инвестиции» размещен актуализированный  инвестиционный паспорт городского округа Мытищи и перечень свободных объектов, предназначенных для осуществления деятельности субъектов малого и среднего предпринимательства.  Перечень обновляется ежемесячно и включает в себя 35 объектов муниципального имущества, 31 земельный участок а также 4 производственно-складских помещения, 19 офисных помещений коммерческого имущества. Информация о свободных земельных участках, производственных площадях размещена на Едином инвестиционном портале Московской области. 
Сведения о строящихся объектах с контактами инвесторов ежемесячно направляется в  отдел государственной статистики го Мытищи для сбора информации по формам статистического наблюдения №П-2 «Сведения об инвестициях в нефинансовые активы» и  №П-2 (инвест) «Сведения об инвестиционной деятельности». За отчетный период  объем инвестиций, привлеченных в основной капитал (без учета бюджетных инвестиций) оценочно составил 34308,6 млн. руб. Соответственно на душу населения -  114,38 тыс. руб. при численности населения на 01.01.2023 г. - 299964 человек. При получении официальной статистической отчетности показатели будут скорректированы.   </t>
  </si>
  <si>
    <t>Мероприятия запланированы на 4 квартал т.г.</t>
  </si>
  <si>
    <t>Открыты следующие объекты: магазин Smart г. Мытищи, ул. Кадомцева 2Б - 1000 кв.м, магазин Fix Price г. Мытищи, улица Карла Маркса, 12 - 340 кв.м., магазин Большая перемена г. Мытищи, 
Олимпийский просп., 38к5 - 56 кв.м., магазин Пятерочка г. Мытищи, ул. Воровского д. 10 - 735 ка.м., магазин КанцПарк г. Мытищи, проспект Астрахова д. 3А - 100 кв.м., магазин  ВкусВилл г. Мытищи, ул. Воровского д. 10 - 109 кв.м.</t>
  </si>
  <si>
    <t xml:space="preserve">Проведено 6 мероприятий: Масленица, 23 февраля, 8 марта, Субботник, "Полевая кухня" посвященного"78-й годовщине Победы в Великой Отечественной Войне", "День городского округа Мытищи". </t>
  </si>
  <si>
    <t xml:space="preserve">Заключен контракт на сумму
 16 902,57 тыс.руб. на выполнение работ по  ремонту наружных сетей общеобразовательных учреждений г. Мытищи (МБОУ СОШ № 7, МБОУ ШОВЗ). Выполнены работ по: устройству наружного освещения, электроснабжения; ремонту сети водоотведения, водоснабжения; прокладке сети теплоснабжения.
</t>
  </si>
  <si>
    <t>До конца 2023 года запланировано обследование следующих домов:
1. Ульяновская, дом 28,
2. Чапаева, дом 7
3. Рупасовское шоссе, дом 7,
4. Чапаева, дом 19</t>
  </si>
  <si>
    <t>Остаток финансирования будет оплачен до конца IV квартала 2023 года.</t>
  </si>
  <si>
    <t>Состояние конкурентной среды в муниципальном образовании оценивается посредством анализа макроэкономических показателей, мониторингов удовлетворенности субъектов предпринимательской деятельности и потребителей условиями ведения бизнеса, качеством товаров, работ и услуг, а также на основании данных электронных опросов, проводимых в автоматизированных системах и на аналитических порталах органов исполнительной власти Московской области. Периоды проведения опросов определены Комитетом по конкурентной политике МО, в 2023 это: 03.04.2023-03.05.2023 и  03.07.2023-03.08.2023. По завершению опроса подведены и проанализированы их итоги, подробные материалы анализа внесены в форму ГАСУ для рассмотрения Комитетом по конкурентной политике Московской области.</t>
  </si>
  <si>
    <t>продолжение п.1.1.</t>
  </si>
  <si>
    <t xml:space="preserve">Заключены муниципальные контракты на создание проекта прокладки сетей на объекте (Палисадик на ул. 2-я Институтская д.24), разработана проектно-сметная документация. Выполнены работы по технологическому присоединению к электрическим сетям объекта: "МБОУ ШОВЗ" по адресу: ул. Селезева, д. 30и МБОУ СОШ № 12 по адресу: Школьный пер.,д.3. Заключен контракт на благоустройство прилегающей территории к МБОУ СОШ № 35, срок окончания работ 4 кв. 2023г. </t>
  </si>
  <si>
    <t>Заключен МК от 12.09.2023 на устройство тротуара 25м2 и калитки для благоустройства территории МБОУ СОШ № 19 (ДО "Умка").</t>
  </si>
  <si>
    <t xml:space="preserve">Оплата произведена за январь-май текущего года по фактически представленным документам, организация подвоза учащихся сельских школ для участия в ЕГЭ и других мероприятиях. </t>
  </si>
  <si>
    <t xml:space="preserve">Проведение ремонтных работ в МБОУ СОШ №8, МБОУ СОШ №29, МБОУ Гимназия №1, МБОУ ШОВЗ, МБОУ СОШ № 22, МБОУ СОШ №10. Завершены работы по ремонту общеобразовательных учреждений г.о. Мытищи (МБОУ СОШ № 6 и МБОУ СОШ № 12), оплата произведена в полном объёме по фактически представленным документам. Заключен контракт на выполнение работ по изготовлению дизайн-проекта и элементов оформления зон рекреации МБО СОШ № 35.                            </t>
  </si>
  <si>
    <t>Остаток средств планируется скорректировать в 4 квартале 2023 года.</t>
  </si>
  <si>
    <t>Поставка государственной символики Российской Федерации в 15 муниципальных общеобразовательных организаций, в том числе их структурные подразделения в рамках Федерального проекта "Патриотическое воспитание граждан Российской Федерации."</t>
  </si>
  <si>
    <t>Денежные средства будут скорректированы в 4-ом квартале т.г.</t>
  </si>
  <si>
    <t>Денежные средства будут скорректированы в       4-ом квартале т.г.</t>
  </si>
  <si>
    <t>Ведутся проектные работы.</t>
  </si>
  <si>
    <t>Денежные средства будут реализованы в 4 квартале т.г.  Оплата произведена  согласно актам выполненных работ.</t>
  </si>
  <si>
    <t xml:space="preserve">1. Детский сад на 510 мест по адресу: Московская область, г.о. Мытищи, п. Нагорное: проведены проектно-изыскательские и работы подготовительного периода. 
2. Детский сад на 250 мест по адресу: Московская область, г. Мытищи, мкр.17, ул. Колпакова:
завершены работы подготовительного периода и монолитные.
Ведутся кладочные работы, устройство внутренних и наружных инженерных систем.
3. Детский сад на 250 мест по адресу: Московская область, г. Мытищи, мкр.25А, пер. 1-ый Рупасовский: 
Строительство завершено. Ведутся работы по получению ЗОС, РВ.           </t>
  </si>
  <si>
    <t>По объекту детский сад на 320 мест, по адресу: Московская область г.о. Мытищи, восточнее д. Погорелки. Строительство завершено. 30.08.23 получен ЗОС и РВ.</t>
  </si>
  <si>
    <t>Денежные средства будут реализованы в 4 квартале т.г. Оплата произведена  согласно актам выполненных работ .</t>
  </si>
  <si>
    <t>Средняя общеобразовательная школа на 1100 мест по адресу: Московская область, г.о. Мытищи, мкр. 25А (ПИР и строительство) - оказание услуг по согласованию проектной документации.         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 - ведутся проектные работы.</t>
  </si>
  <si>
    <t>В средней общеобразовательной школе на 1100 мест по адресу: Московская область, г.о. Мытищи, д. Сухарево. ул. Школьная, стр. 18 (ПИР и строительство) проведена подготовка технических условий на вынос электрической сети.</t>
  </si>
  <si>
    <t>Оставшиеся средства будут реализованы в  4-ом квартале т.г.</t>
  </si>
  <si>
    <t>Проведены проектно-изыскательские и работы подготовительного периода.</t>
  </si>
  <si>
    <t>Оплата произведена  согласно актам выполненных работ. Денежные средства будут реализованы в 4 - ом квартале т.г.</t>
  </si>
  <si>
    <t>Оставшиеся денежные средства будут реализованы в 4 - ом квартале т.г.</t>
  </si>
  <si>
    <t>Завершены земляные работы подготовительного периода. Выполняются монолитные, кладочные работы, устройство фасада, благоустройство территории, устройство наружных и внутренних инженерных сетей.</t>
  </si>
  <si>
    <t>Оставшиеся денежные средства будут скорректированы в 4 - ом квартале т.г.</t>
  </si>
  <si>
    <t>Ведутся проектные работы здания муниципального бюджетного учреждения культуры «Мытищинский театр драмы и комедии «ФЭСТ».</t>
  </si>
  <si>
    <t>Пристройка к МБОУ СОШ № 6 со спортивным залом, пищеблоком и кабинетами для дополнительного образования, г. Мытищи, Новомытищинский проспект, д. 38.
Строительство завершено. 06.06.2023 получен ЗОС и 09.08.2023 РВ.                                 Средняя общеобразовательная школа на 1100 мест по адресу: Московская область, г.о. Мытищи, п. Нагорное (ПИР и строительство) завершены подготовительный период, экспертиза проектной документации.</t>
  </si>
  <si>
    <t>Врезка газопровода в средней общеобразовательной школе на 1100 мест по адресу: Московская область, г.о. Мытищи, мкр. 25А.</t>
  </si>
  <si>
    <t xml:space="preserve">По объекту школа на 1100 мест по адресу: г.о. Мытищи, восточнее д. Погорелки строительство завершено 11.08.2023 получен ЗОС, 23.08.2023 РВ.
</t>
  </si>
  <si>
    <t>Планируемый срок окончания работ 4 кв.2023. Оплата по окончанию проектных работ.</t>
  </si>
  <si>
    <t>Выполнены работы подготовительного периода, монолитные работы, каменная кладка наружных стен. Ведутся работы по устройству кровли, каменной кладке внутренних перегородок, устройству фасада, кровельные работы, устройство наружных, внутренних инженерных систем.</t>
  </si>
  <si>
    <t xml:space="preserve">Строительство завершено. Ведутся работы по получению заключения на соответствие построенного объекта  разрешению на ввод в эксплуатацию.     </t>
  </si>
  <si>
    <t>Строительство завершено. 30.08.23 получено заключение на соответствие построенного объекта разрешению на ввод в эксплуатацию.</t>
  </si>
  <si>
    <t xml:space="preserve">Строительство завершено. 06.06.2023 получено заключение на соответствие построенного объекта разрешению на ввод в эксплуатацию (получено 09.08.2023).    </t>
  </si>
  <si>
    <t>Строительство завершено. 11.08.2023 получено заключение на соответствие построенного объекта разрешению на ввод в эксплуатацию (получено 23.08.2023).</t>
  </si>
  <si>
    <t>Проектно-изыскательские работы. Выплачен аванс, ведутся проектные работы.</t>
  </si>
  <si>
    <t>Оставшиеся денежные средства будут реализованы в 4 квартале т.г.</t>
  </si>
  <si>
    <t>Приобретены 72 путевки в лагерь военной направленности "Патриот" для обучающихся в общеобразовательных учреждений городского округа Мытищи.</t>
  </si>
  <si>
    <t>115 детей МБУ ДО ДЮЦ "Галактика" участвовали в туристско-краеведческих экспедициях, походах.</t>
  </si>
  <si>
    <t>Приобретены 125 путёвок для детей, находящихся в трудной жизненной ситуации,  в организации отдыха детей и их оздоровления, расположенные на территории Московской области и Краснодарского края и  33 путёвки "Мать и дитя" для детей-инвалидов в санаторные учреждения, расположенные на территории Ставропольского и Краснодарского края.</t>
  </si>
  <si>
    <t>Организовано питание 175 детей в лагерях с дневным пребыванием на базе 2 образовательных учреждений городского округа Мытищи.</t>
  </si>
  <si>
    <t>В первом полугодии 2023 года в муниципальных организациях в соответствии с Постановлением Правительства РФ от 24.12.2021 № 2464 "О порядке обучения по охране труда и проверки знания требований охраны труда" (вместе с "Правилами обучения по охране труда и проверки знания требований охраны труда") ведется разработка локальных актов, регламентирующих порядок обучения по охране труда, ведется консультирование по вопросам подготовки локальных актов. Обучение работников муниципальных организаций, подлежащих обучению по охране труда, ведется в соответствующих организациях в установленном порядке.</t>
  </si>
  <si>
    <t>Выполнение мероприятия в 4 квартале т.г.</t>
  </si>
  <si>
    <t>Проведены работы по устройству пандуса на входной группе МКД по адресу ул. 3я Парковая, д.21 (1 подъезд).</t>
  </si>
  <si>
    <t>Остаток денежных средств будет скорректирован в 4 квартале т.г.</t>
  </si>
  <si>
    <t>Денежные средства направлены на: исполнение работ: по оценке недвижимого имущества  и земельных участков,  оценке годовой арендной платы  на объекты недвижимого имущества с целью принятия дальнейших управленческих решений в отношении данных объектов. Заключен договор на предоставление услуг по франкированию почтовых отправлений (Уведомлений по арендной плате за земельные участки); содержание работников МКУ "УИК" г.о. Мытищи.</t>
  </si>
  <si>
    <t>Погашение и обслуживание кредитов исполняется своевременно и в полном объеме.</t>
  </si>
  <si>
    <t>Проведено обучение 4 сотрудников в Спец центре «Звенигород» (з сотрудника);
1 обучился в ФГБОУ ВО «Московский государственный университет технологий и управления имени К.Г. Разумовского.</t>
  </si>
  <si>
    <t>Проведены выплаты старостам сельских населённых пунктов.</t>
  </si>
  <si>
    <t xml:space="preserve">Мероприятие 01.01. Проведение мероприятий по обеспечению доступности для инвалидов и маломобильных групп населения объектов инфраструктуры (за исключение сферы культуры, образования, спорта) </t>
  </si>
  <si>
    <t>14 социально ориентированным некоммерческим организациям городского округа Мытищи оказана имущественная поддержка в части предоставления муниципального имущества на льготных условиях или безвозмездное пользование общей площадью 1 424,9 кв.м.</t>
  </si>
  <si>
    <t>Заключен муниципальный контракт на сумму 66,54 тыс руб., в рамках которого проведена повторная государственная экспертиза проектной документации по объекту: "Модернизация системы очистных сооружений и ливневой канализации пос. Пироговский по адресу: МО, городской округ Мытищи,       г. Мытищи, микрорайон Поселок Пироговский, ул. Сазонова". Работы выполнены.</t>
  </si>
  <si>
    <t>Субсидия предоставляется в рамках заключенного Соглашения № 11/018-ЗП34 «О предоставлении иного межбюджетного трансферта, имеющего целевое назначение, из бюджета Московской области бюджету муниципального образования Московской области».</t>
  </si>
  <si>
    <t>Приобретено 3 145 книг.</t>
  </si>
  <si>
    <t>Денежные средства будут реализованы в 4-ом квартале т.г.</t>
  </si>
  <si>
    <t xml:space="preserve">Заключены и оплачены контракты: на спектакли "Команда", "Петербургские истории", "Оливия" и   укрепление материально-технической базы. </t>
  </si>
  <si>
    <t>Срок реализации мероприятия в 4 - ом квартале текущего года.</t>
  </si>
  <si>
    <t>Заключен муниципальный контракт по электрике, оплата в октябре. Работы по устранению нарушений Предписания ГУ МЧС России по Московской области в МАУ ЦК «Подмосковье». Остальные сметы в  работе.</t>
  </si>
  <si>
    <t>Срок реализации мероприятия в 4-ом квартале текущего года.</t>
  </si>
  <si>
    <t>Проведены  праздничные культурно-массовые мероприятия: "День защитника отечества"; "Масленица"; "8 марта", "Открытие теплого сезона", "Международный день защиты детей", "Город профессий", «Парк Знаний», «Чаепитие в Мытищах», Спортивно-танцевальный массовый мастер-класс «В ритме Зумба», «С любовью к городу».</t>
  </si>
  <si>
    <t>Заключен муниципальный контракт на поставку платформы подъемной стационарной для инвалидов и маломобильных групп населения с наклонным перемещением поворотной.</t>
  </si>
  <si>
    <t>Оплата будет произведена после поставки оборудования в 4-ом квартале т.г.</t>
  </si>
  <si>
    <t>В процессе заключения контракты на редизайн МБУК "КИЦ "Леонидовка": ремонт и укрепление материально-технической базы учреждения.</t>
  </si>
  <si>
    <t>Финансирование не предусмотрено в 2023 году.</t>
  </si>
  <si>
    <t xml:space="preserve">На территории городского округа Мытищи расположена и успешно функционирует промышленная площадка «Аббакумово». Территория промплощадки на 98% заполнена резидентами, осуществляющими деятельность в сферах производства, строительства и логистики. На территории  промышленной площадки «Пирогово» городского округа Мытищи осуществляется строительство технопарка "Пирогово". Предполагается размещение 5-ти новых производственно-складских комплексов общей площадью 7 тыс. кв. м.,  включающих в себя 12 блоков с административными помещениями, в зависимости от производственной потребности арендаторов и 12 погрузочно-разгрузочных зон площадью 800 кв.м.  В настоящее время осуществляется процесс ввода в эксплуатацию 1 блока (здания), ведутся проектные работы по 4-м блокам (зданиям),  ведутся подготовительные работы к началу строительства здания 2 блока.  Администрацией округа проводится мониторинг крупных инвесторов с целью привлечения их к созданию индустриальных парков, промышленных площадок. Информация о мерах поддержки индустриальных и технопарков Правительства Московской области доведена до инвесторов. </t>
  </si>
  <si>
    <t>Перевозки осуществлялись в соответствии с муниципальными контрактами, заключенными с ИП Матвеенко А.П., ООО "Лидер Моторс Групп". Транспорт выделялся на 56 мероприятий, выполнено 4500 час., перевезено 39 039 чел.</t>
  </si>
  <si>
    <t xml:space="preserve">Мероприятие 02.04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
</t>
  </si>
  <si>
    <t>Выполнены работы по ремонту 20-ти из 23-х автомобильных дорог общего пользования местного значения. Общая стоимость заключенных контрактов составляет - 187 765,9 тыс. рублей.</t>
  </si>
  <si>
    <t>Выполнены работы подготовительного периода для публикации закупки.</t>
  </si>
  <si>
    <t>Заключен контракт на  выполнение проектно-изыскательских работ «Строительство участка автомобильной дороги «ул. Селезнева – ул. Станционная».</t>
  </si>
  <si>
    <t xml:space="preserve">Объект 1.5 (Мероприятие  02.02.)        Разработка проекта территории в г. Мытищи ТЦ Июнь/Пироговский лесопарк
 </t>
  </si>
  <si>
    <t>Заключен контракт.</t>
  </si>
  <si>
    <t xml:space="preserve">Объект 1.6 (Мероприятие  02.02.)        Разработка проекта территории в г. Мытищи ул.Колпакова/ Пироговский лесопарк
 </t>
  </si>
  <si>
    <t>Объект 4.8 (Мероприятие  04.03.)  г. Мытищи, ул. Благовещенская (ул. Юбилейная д. 39, корп.2), ремонт.</t>
  </si>
  <si>
    <t>Объект 4.9 (Мероприятие  04.03.) Тротуар, г. Мытищи, ул. Силикатная, ремонт.</t>
  </si>
  <si>
    <t>Объект 4.10 (Мероприятие  04.03.) Тротуар, д. Вешки-д. Ховрино, ремонт.</t>
  </si>
  <si>
    <t>Объект 5.1. (Мероприятие  04.07.) Парковочные места, ремонт, г. Мытищи, ул. Троицкая, МБОУ СОШ № 27 корп.1.</t>
  </si>
  <si>
    <t xml:space="preserve">Выполнены работы в г. Мытищи по устройству парковочных мест МБОУ СОШ № 27.  </t>
  </si>
  <si>
    <t>Объект 5.2. (Мероприятие  04.07.) Парковочные места, ремонт, г. Мытищи, ул.3-я Парковая, МБОУ СОШ № 12.</t>
  </si>
  <si>
    <t>Объект 5.3. (Мероприятие  04.07.) Парковочные места, ремонт, ул. Институтская, д. 19.</t>
  </si>
  <si>
    <t>Объект 5.4. (Мероприятие  04.07.) Парковочные места, ремонт, г. Мытищи, 1-й Рупасовский пер., 11А</t>
  </si>
  <si>
    <t>Объект 5.5. (Мероприятие  04.07.) Парковочные места, обслуживание, ул. Коминтерна.</t>
  </si>
  <si>
    <t>Объект 4.11 (Мероприятие  04.03.) Тротуар, д. Челобитьево, ул. Шоссейная, ремонт.</t>
  </si>
  <si>
    <t>Объект 4.12 (Мероприятие  04.03.) Тротуар, г.о. Мытищи, п. Кардо-Лента, ул.Южная, ремонт.</t>
  </si>
  <si>
    <t>Объект 4.13 (Мероприятие  04.03.) Тротуар, г.Мытищи, ул. Камышовая (СТ "Борисовка"), ремонт.</t>
  </si>
  <si>
    <t>Объект 4.14 (Мероприятие  04.03.) Тротуар, г.Мытищи, ул. Троицкая, д.9, ремонт.</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</si>
  <si>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195 мероприятий.</t>
  </si>
  <si>
    <t>Текущий ремонт, обустройство СК "Дружба".</t>
  </si>
  <si>
    <t>Произведен текущий ремонт, обустройство и  техническое переоснащение спортивных сооружений.</t>
  </si>
  <si>
    <t>Проведено 195  физкультурно-оздоровительных и спортивных мероприятий, принято участие в 666 мероприятиях и соревнованиях различного уровня.</t>
  </si>
  <si>
    <t xml:space="preserve"> Работы проведены в полном объеме.</t>
  </si>
  <si>
    <t>В связи со снижением цены на оказываемые услуги в результате конкурсных процедур и уменьшении площадей, пораженных сорным растением, стоимость работ снизилась.</t>
  </si>
  <si>
    <t>Заключен Муниципальный контракт на проведение отлова и ветеринарного обслуживания животных без владельцев на 3488,98 тыс. рублей в 2022 году на бюджет 2022-2023 года. В рамках муниципального контракта в 2023 году отловлено 121 животное, 3 животных находятся на пожизненном содержании в приюте, 121 собак выпущены на прежнее место обитания., 16 агрессивных собак переданы новым владельцам. Заключен новый Муниципальный контракт  на проведение отлова и ветеринарного обслуживание животных без владельцев на сумму 3291,82 тыс.руб.на бюджет 2023-2024 года. В рамках нового контракта отловлено 20 собак без владельцев.</t>
  </si>
  <si>
    <t>Оплата по первому контракту исполнена. По второму контракту срок реализации мероприятия IV квартал текущего года.</t>
  </si>
  <si>
    <t>Выполнение мероприятия запланировано в 4 квартале 2023г.</t>
  </si>
  <si>
    <t>Заключен муниципальный контракт, в рамках которого будет проведен комплекс мероприятий по ликвидации засорений водных объектов (пруд Степаньково).</t>
  </si>
  <si>
    <t>Оплата договора производится по квартально. Денежные средства будут освоены в срок до 31.12.2023.</t>
  </si>
  <si>
    <t>Заключено 2 муниципальных контракта, в рамках которых:
- выплачена заработная плата сотруднику;
- приобретены канцтовары.</t>
  </si>
  <si>
    <t>Выполнение мероприятия запланировано на 4 квартал 2023г.</t>
  </si>
  <si>
    <t>По состоянию на 01.10.2023 одиннадцать детей-сирот получили и реализовали сертификаты на приобретение квартир на территории Московской области. По результатам аукционов приобретены десять квартир, из которых, четыре квартиры предоставлены  детям-сиротам и детям, оставшимся без попечения родителей.</t>
  </si>
  <si>
    <t>В печатных изданиях  на официальных страницах и аккаунтах  Главы городского округа Мытищи, Администрации, размещались информационные материалы (посты) в количестве 36351 ед. В социальных сетях: "Родники" -3161 полосы; областных изданиях- 155.</t>
  </si>
  <si>
    <t xml:space="preserve">Счета на сумму 56,5 тыс. руб. будут оплачены в 4 квартале  текущего года. </t>
  </si>
  <si>
    <t>В отчетном периоде в интернет-издании "Подмосковье сегодня" (https://mosregtoday.ru/)  размещено 49 материалов.   В интернет-издании "Радио 1" (https://radio1.news/) размещено -71 материал о деятельности органов местного самоуправления ГОМ. Проводилась  работа по сопровождению и обслуживанию официального сайта ОМС ГОМ. В электронных СМИ (сетевых изданиях) размещались новостные, тематические и информационные материалы в количестве 25550.</t>
  </si>
  <si>
    <t xml:space="preserve">Изготовлено и проведено на телеканале  "Первый Мытищинский" 140366 мин. новостных сюжетов, эфиров, тематических и информационных программ: выпуски информационной программы "День", информационно-аналитической программы "Неделя", в рамках программы "Диалог с властью" транслировались эфиры с представителями администрации и депутатов городского округа Мытищи и др. В рубрике "Бегущая строка" размещались объявления социального характера.  
На канале "Мытищи Инфо" изготовлено и проведено </t>
  </si>
  <si>
    <t xml:space="preserve">эфиров в количестве 91200 мин.: информационная программа "Сегодня в округе", "Смотрите радио"," Культурный город","Инфоблок".
</t>
  </si>
  <si>
    <t>В отчетном периоде размещались новостные сюжеты, информация  о социально-значимых мероприятиях, проведенных на территории округа, в сетке вещания областного радио: "Радио 1" в количестве 87 минут; "Радио Мытищи" в количестве 59220 минут.</t>
  </si>
  <si>
    <t xml:space="preserve">Счета на сумму 12,0 тыс. руб. за публикации на сайте "Радио 1"  будут оплачены в 4 квартале текущего года.  </t>
  </si>
  <si>
    <t>В печатных изданиях размещались нормативные правовые акты, информационные и тематические материалы о жизни и деятельности городского округа Мытищи   (в газетах: "Родники" - 298 полос; "Неделя в округе" - 385 полос; "Официальные Мытищи" -3176 полос.)</t>
  </si>
  <si>
    <t xml:space="preserve">Счет на сумму 39,0 тыс. руб. будет оплачен в 4 квартале текущего года. </t>
  </si>
  <si>
    <t>Для мероприятий, организованных на территории городского округа Мытищи, изготавливалась полиграфическая продукция:  поздравительные адреса, листовки, плакаты с социальной рекламой, плакаты-афиши с социальной рекламой и иная социально-значимая продукция в количестве 61842 штуки.</t>
  </si>
  <si>
    <t xml:space="preserve">В рамках муниципального задания МАУ "ТВ Мытищи" разработаны макеты баннеров, изготовлено 61 шт. баннеров с социально значимой тематикой. Разработан макет для брандмауэра 1 штука. </t>
  </si>
  <si>
    <t>По итогам 3-го квартала не определены проекты граждан, сформированных в рамках практик инициативного бюджетирования.</t>
  </si>
  <si>
    <t>Субсидия будет освоена в 4 квартале текущего года.</t>
  </si>
  <si>
    <t>Несовершеннолетние трудоустроены в соответствии с планом.</t>
  </si>
  <si>
    <t xml:space="preserve">Выполнен  ремонт кровли МБУ МЦ "Импульс". </t>
  </si>
  <si>
    <t>Заключены договора на выполнение работ по сносу: Московская область, г.о. Мытищи, д.Марфино, Московская область, г.о. Мытищи, пос. Пирогово, ул. Станционная лит.А, у плотины (кафе "Белый парус"), Московская область, г.о. Мытищи, д. Аксаково, ул. Парковая  работы выполнены в полном объеме.  Заключен договор на выполнение работ по сносу объектов незавершенного строительства по адресу: Московская область, г.о. Мытищи, д. Беляниново.</t>
  </si>
  <si>
    <t xml:space="preserve">Выполнены работы по благоустройству Парка им. Стрекалова: обновлена детская игровая площадка, установлено освещение и видеонаблюдение.
</t>
  </si>
  <si>
    <t>Разница в фактических объемах финансирования и исполнения программного мероприятия обусловлена сроками подготовки исполнительной документации. Оплата будет произведена в октябре текущего года.</t>
  </si>
  <si>
    <t>Выполнены работы по обустройству 7 детских игровых площадок по проекту Губернатора М.О.</t>
  </si>
  <si>
    <t>Срок окончания работ 
4 квартал 2023 г.</t>
  </si>
  <si>
    <t xml:space="preserve">Выполнены работы по благоустройству: п.Вешки д.62; п. Леспархоза Клязьминский; п.Вешки, ул.Старосельская; д.Афанасово, ул.Ромашковая; д.Беляниново д.201, д.Погорелки у дома 3.    </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</si>
  <si>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Оплата будет произведена в октябре 2023г. </t>
  </si>
  <si>
    <t>ООО Дорстрой-Мегаполис работы выполнил в полном объеме. Муниципальный контракт №03/23 от 27.03.2023 года.</t>
  </si>
  <si>
    <t>Разница в фактических объемах финансирования и исполнения программного мероприятия обусловлена сроками подготовки исполнительной документации.</t>
  </si>
  <si>
    <t>Заключены муниципальные контракты, выполняются  работы по комплексному благоустройству дворовых территорий. Выполнены работы по 12 адресам.</t>
  </si>
  <si>
    <t>Заключен муниципальный контракт на выполнение работ по замене неэнергоэффективных светильников.</t>
  </si>
  <si>
    <t xml:space="preserve">Срок реализации мероприятия 4 квартал текущего года. </t>
  </si>
  <si>
    <t xml:space="preserve">Оказаны услуги в 44 населенных пункта "МКУ "ТУ Федоскино":
- уборка несанкционированного мусора; 
- ликвидация мусорных свалок вдоль дорог.
</t>
  </si>
  <si>
    <t>Завершены работы в г. Мытищи по устройству парковочных мест МБОУ СОШ № 12.</t>
  </si>
  <si>
    <t>Работы выполнены, контракт оплачен.</t>
  </si>
  <si>
    <t>Мероприятие включает проектно-изыскательские работы, строительство и реконструкция автомобильных дорог и иных объектов дорожно-мостового хозяйства. Заключен контракт на выполнение проектно-изыскательских работ «Строительство участка автомобильной дороги «ул. Селезнева – ул. Станционная». Выполнены работы по ремонту мостового перехода по ул.1-я Крестьянская, г. Мытищи, оплата запланирована на ноябрь т.г.  Заключены контракты на разработку проекта территории в г. Мытищи - у ТЦ Июнь и Пироговский лесопарк. Исполнен и оплачен муниципальный контракт по разработке документации по проектированию (изменению) границ земель от с. Марфино, ул.Цветочная. Опубликована закупка на разработку планов планировки территории и межевания территории строительства автомобильной дороги в с. Марфино (вблизи д. Малое Ивановское).</t>
  </si>
  <si>
    <t xml:space="preserve">Срок выполнения работ по контракту 31.05.2024.  </t>
  </si>
  <si>
    <t>Оплата будет произведена в 4 квартале т.г.</t>
  </si>
  <si>
    <t>Оказаны услуги по обслуживанию и доработке картографического модуля проекта организации дорожного движения. Организованы работы по содержанию 32 ед. транспортных светофорных объектов, 78 шт. светофорных объектов, оснащенных сигнальными датчиками. 
Произведена замена дорожных знаков.                       Выполнены работы по: обрезке зеленых насаждений (172 дерева, 151 м3); маркировке транспортной инфраструктуры, обустройству искусственных неровностей, установке перильных ограждений, покраске бортовых камней, нанесению разметки на проезжую часть холодным и горячим пластиком со световозвращающими элементами.</t>
  </si>
  <si>
    <t>Финансирование мероприятий подпрограммы за счет средств бюджета Московской области и бюджета городского округа Мытищи в                       2023 году не предусмотрено.</t>
  </si>
  <si>
    <t>Оказана материальная помощь             8 семьям участников СВО, погибших при исполнении воинского долга и предоставлена социальная выплата                      116 сотрудникам МУ МВД "Мытищинское".</t>
  </si>
  <si>
    <t>По состоянию на 01.10.2023 фактическая численность граждан (мужчины 60 лет и старше и женщины 55 лет и старше), посещающих занятия в учреждениях спорта, культуры, социального обслуживания, а также участвующих в экскурсионных поездках,  составила 8122 человека (13,76%).</t>
  </si>
  <si>
    <t>Подпрограмма 3 "Управление муниципальным долгом"</t>
  </si>
  <si>
    <t xml:space="preserve">Мероприятие 01.04
Сохранение достигнутого уровня заработной платы работников муниципальных учреждений культуры
</t>
  </si>
  <si>
    <t>Проведены праздничные культурно-массовые мероприятия: "Широкая масленица", "23 Февраля", "8 Марта", "9 Мая", "День библиотек", "Библионочь", "День работника культуры", "Праздник труда Подмосковья", "День защиты детей", "День медицинского работника", "День семьи, любви и верности", "День городского округа Мытищи", "День матери", "День учителя". Произведена оплата за наградную продукцию.</t>
  </si>
  <si>
    <t>Мероприятие 02.02 Проведение ремонта объектов муниципальных культурно-досуговых учреждений</t>
  </si>
  <si>
    <t xml:space="preserve">Мероприятие 01.02
Сохранение достигнутого уровня заработной платы работников муниципальных учреждений культуры
</t>
  </si>
  <si>
    <t>Основное мероприятие 02. Обеспечение современных условий дея-тельности муниципальных культурно-досуговых учреждений и организаций дополнительного образования сферы культуры</t>
  </si>
  <si>
    <t>Денежные средства внесены в сентябре текущего года, будут освоены в срок до 31.12.2023.</t>
  </si>
  <si>
    <t xml:space="preserve">Заключен муниципальный контракт на оказание услуг по сбору, транспортировке и уничтожению биологических объектов (трупов животных) на сумму 99,93 тыс.руб. Собрано и утилезовано 870 кг животных объектов. Заключён новый контракт на сумму 99,6 тыс.рублей. </t>
  </si>
  <si>
    <t>Денежные средства в размере                4 415,92 будут скорректированы в 4 квартале текущего года, в связи с образовавшейся экономией.</t>
  </si>
  <si>
    <t xml:space="preserve">Заключены  муниципальные контракты  на оказание услуг по содержанию территорий общего пользования (неразграниченных территорий подведомственной МКУ ТУ "Федоскино", МКУ "ТУ "Пироговский"  с ООО"ЭКОТРАНССЕРВИС".
Ликвидировано 7207,0 м3 несанкционированных навалов мусора.
</t>
  </si>
  <si>
    <t>В соответствии с законодательством Российской Федерации, Московской области и местными нормативными актами в муниципальном образовании 18.11.2022 утвержден План мероприятий ("дорожная карта") по содействию развитию конкуренции в городском округе Мытищи Московской области на 2022-2025 годы, согласно которому в округе ведется работа по повышению конкурентоспособности товаров, работ и услуг на 9 социально-значимых рынках. В целях контроля за внедрением Стандарта развития конкуренции в субъектах РФ и реализации "дорожной карты" на уровне муниципального образования определены 22 ключевых показателя развития конкуренции. По итогам 9 месяцев 2023 года, доля достигнутых плановых значений показателей̆ - 94%.</t>
  </si>
  <si>
    <t xml:space="preserve">Счет на сумму 210,3 тыс., проведенный в сентябре будут оплачен в 4 квартале текущего года. </t>
  </si>
  <si>
    <t>Проведение мероприятий: Муниципальный молодежный конкурс "Мисс Мытищи 2023", акция "Свеча памяти", "Весенняя зарница", "День молодёжи", флешмоб "400-летие Мытищ".</t>
  </si>
  <si>
    <t>Мероприятие 02.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</si>
  <si>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Основное мероприятие 01.
Организация и проведение мероприятий, направленных на популяризацию добровольчества (волонтерства)</t>
  </si>
  <si>
    <t>Денежные средства будет освоены в 4 квартале текущего года .</t>
  </si>
  <si>
    <t xml:space="preserve">Оплата по муниципальным контрактам осуществляется по факту исполнения на основании подписанных актов выполнения работ. Разница фактических объемов финансирования и исполнения программного мероприятия обусловлена условиями контракта.
</t>
  </si>
  <si>
    <t>Выполняется круглогодичное обслуживание муниципальной автостоянки площадью 4000 кв.м. на ул. Коминтерна, д. 24, г. Мытищи. Приобретены 20 ед. дорожных знаков "Парковка инвалид", производятся работы по установке знаков с нанесением дорожной разметки.</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</si>
  <si>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</si>
  <si>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Заключен муниципальный контракт на благоустройство ФОК Марфино, скверов Марфино, Колпакова, Дружба, Рупасовский, ЦПКиО, Памятника Вечному огню, Парк Ветеранов, пруд Сукромка, Степаньково. Выполнены работы по обустройству контейнерных площадок по адресам: д.Коргашино ул. Центральная; д.Сгонники ул. Центральная; д.Челобитьево ул. Шоссейная, ул.Колхозная, д. Жостово ул. Приозерная, д.Троице-Сельцо, д.Хлябово, д.Степаньково, д.Марфино.</t>
  </si>
  <si>
    <t xml:space="preserve">Заключен муниципальный контракт. Выполнены работы  по устройству асфальтового проезда по 2-м адресам, устройство тротуаров, устройство детской игровой площадки, освещение.  </t>
  </si>
  <si>
    <t>Заключен муниципальный контракт, выполняются работы по устройству пешеходных коммуникаций (13шт).</t>
  </si>
  <si>
    <t>Планируемый срок окончания работ 4 кв.2023. Оплата денежных средств по окончанию проектных работ.</t>
  </si>
  <si>
    <t>1. 08.06.2023 заключен муниципальный контакт на выполнение работ по подготовке к присоединению к сетям инженерно-технического обеспечения (обрезка газопровода аварийных домов) на сумму 52 377,37 - оплачено в полном объеме. 2. 13.06.2023 заключены муниципальные контракты на выполнение работ по сносу здания жилого дома ул. Фабричная 9,11 на общую сумму 2 181 909,65; 3.14.08.2023 заключен контракт на выполнение работ по сносу здания жилого многоквартирного дома по адресу: Московская область, г.о. Мытищи, ул.Семашко, д.67 на сумму 1 188 677.46 (контракт исполнен на сумму 1 095 163,31, будет выполнено расторжение в части) 4. 14.08.2023 на выполнение работ по сносу многоквартирного дома по адресу: Московская область, г.о. Мытищи, ул. Тайнинская, д.17 - 1 688 468,52 руб. 5. 14.08.2023 заключен договор на выполнение работ по сносу дома по адресу: Московская область, г.о. Мытищи, ул.3-я Крестьянская, д.18, на сумму 1 338 642,68 руб.</t>
  </si>
  <si>
    <t>УТВЕРДИТЬ</t>
  </si>
  <si>
    <t>постановлением Администрации</t>
  </si>
  <si>
    <t>Выполнены работы и произведена оплата в  соответствии с условиями муниципального контракта по замене грунтового типа покрытия на асфальтобетонное в деревне Протасово.</t>
  </si>
  <si>
    <t>Оплата работ по обустройству парковочных мест  у МБОУ СОШ № 12 и  по адресу: г. Мытищи, ул. 1-й Рупасовский переулок, д. 11А запланирована на 4 квартал 2023 года.</t>
  </si>
  <si>
    <t>Выполнены работы по ремонту автомобильной дороги.</t>
  </si>
  <si>
    <t>Проведены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Потреблено 67 204 56,81 кВт/Ч.
Выполнена замена:
- 25 опор;
- 773 светильников;
- 2 970 ламп;
- 6 454,43 м провода СИП;
- 76 шт. патронов;
- 38 шт. автоматов.
- 1 869 м кабеля.</t>
  </si>
  <si>
    <t>Для проведения субботников  приобретено:
- 4500 шт. перчаток; 
- 4600 мешков для мусора.</t>
  </si>
  <si>
    <t>Реализация мероприятия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за счет средств Фонда капитального ремонта общего имущества многоквартирных домов</t>
  </si>
  <si>
    <t>Продолжение п.1.1</t>
  </si>
  <si>
    <t xml:space="preserve">Произведены расходы:
-  выплаты заработной платы с начислениями;
-выплаты сотрудникам в отпуске по уходу за ребенком до 3-х лет;
- оплата услуг связи, интернета; коммунальных услуг (водоснабжение и стоки, тепловая энергия, электроэнергия, вывоз ТКО);
- оплата работ и услуг по содержанию имущества (содержание и текущий ремонт, ТО систем охраны, предоставление жилищно-коммунальных услуг, ТО ИТП).                                                                       </t>
  </si>
  <si>
    <t>В отчетном периоде проводился мониторинг социальных сетей, электронных и печатных СМИ посредством информационно-аналитической системы мониторинга и анализа СМИ: "Медиология" и "Медиология - БАЗЗ" на условиях простой (неисключительной) лицензии.  Выявлялись информационные угрозы и негативная информация.</t>
  </si>
  <si>
    <t xml:space="preserve">Организованы работы по содержанию проезжей части дорог - 2 795 тыс.кв.м, тротуаров - 352,9 тыс.кв.м,     447 км.м. - подземных пешеходных переходов,  34,3 тыс.кв.м. автобусных остановок, 179 ед. - автопавильонов, 395 ед. - урн. Выполнен ямочный ремонт асфальтобетонного покрытия литым асфальтом в объеме - 2 752,1 кв.м., горячим асфальтобетоном -  7 125,1 кв.м., ремонт грунтовых дорог путем ощебенения 2383 кв.м. Выполняется обслуживание мобильных туалетных кабинок на конечных автобусных пунктах - 10 шт., содержание и обслуживание          84,1 км сети ливневой канализации, 13 очистных сооружений, произведен ремонт 20 ед. колодцев, санитарное содержание газонов вдоль дорог и разворотных кругов 603 372,7 м2. Вывезено 25 единиц брошенного (бесхозяйного) транспорта, отремонтированы автобусные павильоны с заменой стеков 95 стекол. Проведена госэкспертиза проектной документации в части проверки достоверности определения сметной стоимости по объектам: "Капитальный ремонт автомобильной дороги по адресу: МО, г. Мытищи, д. Протасово, ул. Радужная, д. Пирогово, ул. Преображенская, д. Пирогово, ул. Рыбловская". Заключен контракт на осуществление строиконтроля на объекте: "Ремонт мостового перехода по адресу: МО, г.Мытищи, ул. 1-я Крестьянская". </t>
  </si>
  <si>
    <t>Услуги оказаны 84 транспортными средствами по 15 муниципальным маршрутам согласно расписанию движения и в соответствии с утвержденными параметрами перевозок. Перевезено 6 482,3 тыс. пассажиров.</t>
  </si>
  <si>
    <t>Муниципальный контракт  на оказание  услуг по демонтажу незаконно установленных объектов рекламно-информационного оформления на территории городского округа Мытищи планируется заключить в IV квартале 2023 года.</t>
  </si>
  <si>
    <t>Выполнение мероприятия осуществляется в течение года в случаях выявления некондиционных объектов и рекламно-информационного оформления.</t>
  </si>
  <si>
    <t>Заключен муниципальный контракт на обустройство уличного освещения по      32 адресам. Выполнены работы по обустройству уличного освещения по адресам: д.Жостово,ул.Приозерная, д.Свиноедово, ул.Окольная, д.Грибки ул. Складская, с. Марфино, ул. Лиственничная аллея, Дарьина роща, Березовая роща, Ручейная., д. Красная Горка проход между ул. Светлая и Луговая.</t>
  </si>
  <si>
    <t>Ожидается соглашение     с Министерством Благоустройства            об изменении финансирования до конца 2023 года.</t>
  </si>
  <si>
    <t xml:space="preserve">Заключены муниципальные контракты по обновлению     2-х  детских игровых площадок  в парке "Тайнинский" и бульвар "Молодежный". </t>
  </si>
  <si>
    <t xml:space="preserve">Срок выполнения работ  4 квартал 2023 г. </t>
  </si>
  <si>
    <t>Срок окончания работ   4  квартал 2023 г.</t>
  </si>
  <si>
    <t>Срок окончания работ   4 квартал 2023 г.</t>
  </si>
  <si>
    <t xml:space="preserve">По объекту СОШ на 1100 мест по адресу: Московская область, городской округ Мытищи, мкр.25А. Завершены земляные работы подготовительного периода. Выполняются монолитные, кладочные работы, устройство фасада, благоустройство территории, устройство </t>
  </si>
  <si>
    <t>Проведены сезонные работы по содержанию придомовой территории, площадь уборк                                         - 1 822 227,10 м2.</t>
  </si>
  <si>
    <t xml:space="preserve">Заключены муниципальные контракты по содержанию территорий общего пользования. Выполнено содержание: 
- 3 428 147,4 м2 территорий общего пользования;
- 107 706,15 м2 дорожек;
- 3 250 707,14 м2 газонов и покрытий;
- 3 048,5 м2 площадок для выгула собак (7 шт.);
- 14 925,4 м2 детских игровых площадок (33 шт.);
- 41 296,6 м2 тренажерных и спортивных площадок              (91 шт.);
- скамейки 864 шт.;
- урны 1  228 шт.                                              - 8 068,61 м2 цветники;                                        - биотуалеты 23 шт.                                            </t>
  </si>
  <si>
    <t xml:space="preserve">Выполнено содержание
6 парков: 
- 386 906,6 м2 территорий общего пользования;
- 75 609,8 м2 дорожек;
- 303 536,3 м2 газонов и покрытий;
- 120 м2 площадок для выгула собак;
- 5 106 м2 детских игровых площадок (9 шт.);
- 1 121 м2 тренажерных и спортивных площадок (7 шт.); 
- 321 шт. скамеек;
- 336  шт. урн.      
- 1 265,5 м2 цветники;         
- 148 м2 прудов (2 шт.);
- 9 единиц памятников и сооружений.
</t>
  </si>
  <si>
    <t xml:space="preserve">Заключены муниципальные контракты по содержанию  внутриквартальных проездов;
- 19311,5 м2 тротуары;
- 39875,4 м2 парковочные карманы;                                          - поставка песка карьерного;                              - поставка технической    соли;                                            - зимнее содержание внутриквартальных проездов;                                   - услуги по шиномонтажную и диагностике грузового автотранспорта.                Выполнены работы по          содержанию:                                         - 558769,00 м2 внутриквартальные проезды;                                   - 2100 м3 вывезено снега.
</t>
  </si>
  <si>
    <t>Выполнены работы по замене и модернизации 15 детских игровых площадок :                                    - демонтаж старого покрытия,                                 - устройство нового покрытия.</t>
  </si>
  <si>
    <t>Заключены муниципальные контракты, в рамках которых проводятся мероприятия:  
- обучение сотрудников;                                  - приобретение материалов по благоустройству; 
- выплата заработной платы сотрудникам.                 Выполнено содержание общественных территорий                              - 157911,64 м2 уборка 
дорожек с асфальтовым покрытием и тротуарной плитки,
межквартальных проездов, площадок для выгула собак,
детских игровых площадок.</t>
  </si>
  <si>
    <t xml:space="preserve">Исполнительная документация по                    4 муниципальным контрактам в стадии формирования. </t>
  </si>
  <si>
    <t xml:space="preserve">Выполнены работы по устройству парковочных мест: МБОУ СОШ № 27, МБОУ СОШ № 12,                      ул. Институтская (напротив дома  19,  корп. 1).  Выполняется круглогодичное обслуживание муниципальной автостоянки площадью 4000 кв.м.  на ул. Коминтерна, д. 24, г. Мытищи. Приобретены 20 ед. дорожных знаков "Парковка инвалид", произведены работы по установке знаков с нанесением дорожной разметки. В октябре будет заключен контракт на обустройство парковочных мест по адресу: г. Мытищи, ул. 1-й Рупасовский переулок, д. 11А. </t>
  </si>
  <si>
    <t xml:space="preserve">Проводятся работы по ремонту дорог по следующим адресам: г. Мытищи, ул. Силикатная, ул. Летная;      с. Марфино, ул. Зеленая; д. Новосельцево,                                                                       д. Степаньково, п. Нагорное, ул. Центральная. Обустройство тротуара  д. Вешки - д. Ховрино, срок завершения работ 31.10.2023.   Завершены работы по обустройству тротуара в г. Мытищи, ул. Камышовая; д. Манюхино, ул. Светлая. В стадии завершения работы по обустройству тротуара в п. Кардо-Лента и в д. Челобитьево. Заключены контракты на сумму 51 503 тыс. руб.
</t>
  </si>
  <si>
    <t>Денежные средства будут реализованы в           4-ом квартале т.г.</t>
  </si>
  <si>
    <t xml:space="preserve">Денежные средства будут реализованы в         4 - ом квартале т.г.       </t>
  </si>
  <si>
    <t>Оставшиеся средства будут реализованы в          4-ом квартале т.г.</t>
  </si>
  <si>
    <t>Оставшиеся средства будут реализованы в        4-ом квартале т.г.</t>
  </si>
  <si>
    <t>В средней общеобразовательной школе на 600 мест по адресу: Московская область, г.о. Мытищи, д. Пирогово, ЖК «Пироговская Ривьера» проведены инженерно-геодезические, геологические, гидрометеоролические, экологические изыскания.</t>
  </si>
  <si>
    <t>1-11</t>
  </si>
  <si>
    <t>11-13</t>
  </si>
  <si>
    <t>12</t>
  </si>
  <si>
    <t>12-13</t>
  </si>
  <si>
    <t>14-24</t>
  </si>
  <si>
    <t>15-17</t>
  </si>
  <si>
    <t>24</t>
  </si>
  <si>
    <t>33-35</t>
  </si>
  <si>
    <t>38-45</t>
  </si>
  <si>
    <t>4.6</t>
  </si>
  <si>
    <t>Подпрограмма 7 " Обеспечение доступности для инвалидов и маломобильных групп населения объектов инфраструктуры и услуг.</t>
  </si>
  <si>
    <t>45</t>
  </si>
  <si>
    <t>46-48</t>
  </si>
  <si>
    <t>47-48</t>
  </si>
  <si>
    <t>49-51</t>
  </si>
  <si>
    <t>49</t>
  </si>
  <si>
    <t>50-51</t>
  </si>
  <si>
    <t>52-56</t>
  </si>
  <si>
    <t>52</t>
  </si>
  <si>
    <t>52-54</t>
  </si>
  <si>
    <t>55-56</t>
  </si>
  <si>
    <t>57-77</t>
  </si>
  <si>
    <t>56-68</t>
  </si>
  <si>
    <t>68-72</t>
  </si>
  <si>
    <t>72-74</t>
  </si>
  <si>
    <t>74-76</t>
  </si>
  <si>
    <t>77</t>
  </si>
  <si>
    <t>80-81</t>
  </si>
  <si>
    <t>84-96</t>
  </si>
  <si>
    <t>84-87</t>
  </si>
  <si>
    <t>87-90</t>
  </si>
  <si>
    <t>93-94</t>
  </si>
  <si>
    <t>95-96</t>
  </si>
  <si>
    <t>97-104</t>
  </si>
  <si>
    <t>97-98</t>
  </si>
  <si>
    <t>98-100</t>
  </si>
  <si>
    <t>100-102</t>
  </si>
  <si>
    <t>105-111</t>
  </si>
  <si>
    <t>105-107</t>
  </si>
  <si>
    <t>107</t>
  </si>
  <si>
    <t>108-111</t>
  </si>
  <si>
    <t>112-120</t>
  </si>
  <si>
    <t>112-116</t>
  </si>
  <si>
    <t>116-117</t>
  </si>
  <si>
    <t>118</t>
  </si>
  <si>
    <t>121-126</t>
  </si>
  <si>
    <t>121-122</t>
  </si>
  <si>
    <t>122-126</t>
  </si>
  <si>
    <t>126</t>
  </si>
  <si>
    <t>127-136</t>
  </si>
  <si>
    <t>137-147</t>
  </si>
  <si>
    <t>137-139</t>
  </si>
  <si>
    <t>139-144</t>
  </si>
  <si>
    <t>144-145</t>
  </si>
  <si>
    <t>145-147</t>
  </si>
  <si>
    <t>148-154</t>
  </si>
  <si>
    <t>148-152</t>
  </si>
  <si>
    <t>152-153</t>
  </si>
  <si>
    <t>154</t>
  </si>
  <si>
    <t>155-168</t>
  </si>
  <si>
    <t>155-159</t>
  </si>
  <si>
    <t>159-166</t>
  </si>
  <si>
    <t>167-168</t>
  </si>
  <si>
    <t>169-176</t>
  </si>
  <si>
    <t>169-170</t>
  </si>
  <si>
    <t>170-176</t>
  </si>
  <si>
    <t>177-181</t>
  </si>
  <si>
    <t>182-184</t>
  </si>
  <si>
    <t>Подпрограмма 7 "Развитие туризма"</t>
  </si>
  <si>
    <t>Подпрограмма 8 "Обеспечивающая подпрограмма"</t>
  </si>
  <si>
    <t>Подпрограмма 6 "Развитие образования в сфере культуры"</t>
  </si>
  <si>
    <t xml:space="preserve">Мероприятие 01.17.
Расходы на обеспечение деятельности (оказание услуг) муниципальных учреждений-дошкольные образовательные организации
</t>
  </si>
  <si>
    <t>Расходы будут произведены в 4-ом квартале 2023 года.</t>
  </si>
  <si>
    <t>Подпрограмма 2  "Развитие музейного дела"</t>
  </si>
  <si>
    <t>Подпрограмма 3 "Развитие библиотечного дела"</t>
  </si>
  <si>
    <t>Подпрограмма 4 "Развитие профессионального искусства, гастрольно-концертной и культурно-досуговой деятельности, кинематографии"</t>
  </si>
  <si>
    <t>Подпрограмма 3. "Обеспечение мероприятий гражданской обороны на территории городского округа Мытищи"</t>
  </si>
  <si>
    <t>Подпрограмма 4. "Обеспечение пожарной безопасности на территории городского округа Мытищи"</t>
  </si>
  <si>
    <t>Подпрограмма 5. "Обеспечение безопасности населения на водных объектах, расположенных на территории городского округа Мытищи"</t>
  </si>
  <si>
    <t>Подпрограмма 6  "Обеспечение жильем отдельных категорий граждан за счет средств федерального бюджета"</t>
  </si>
  <si>
    <t>Подпрограмма 4 "Развитие потребительского рынка и услуг"</t>
  </si>
  <si>
    <t>Подпрограмма 1 "Развитие системы информирования населения о деятельности органов местного самоуправления городского округа Мытищи, создание доступной современной медиасреды"</t>
  </si>
  <si>
    <t>Подпрограмма 5 "Развитие добровольчества (волонтерства) в городском округе Мытищи"</t>
  </si>
  <si>
    <t>Подпрограмма 2. "Развитие информационной и технологической инфраструктуры экосистемы цифровой экономики городского округа Мытищи"</t>
  </si>
  <si>
    <t>Подпрограмма 1 "Разработка Генерального плана развития городского округа Мытищи"</t>
  </si>
  <si>
    <t>Подпрограмма  2 "Реализация политики пространственного развития городского округа Мытищи"</t>
  </si>
  <si>
    <t>Подпрограмма 4 "Развитие профессионального искусства, гастрольно-концертной и культурно-досуговой деятельности, кинематографии "</t>
  </si>
  <si>
    <t>Подпрограмма 5. "Обеспечение безопасности населения на водных объектах, расположенных на территории
городского округа Мытищи"</t>
  </si>
  <si>
    <t>Подпрограмма VI "Обеспечение жильем отдельных категорий граждан за счет средств федерального бюджета"</t>
  </si>
  <si>
    <t xml:space="preserve">Подпрограмма 4 "Развитие потребительского рынка и услуг" </t>
  </si>
  <si>
    <t>Подпрограмма 3 "Развитие библиотечного дела в"</t>
  </si>
  <si>
    <t>Подпрограмма 6 "Обеспечение жильем отдельных категорий граждан за счет средств федерального бюджета"</t>
  </si>
  <si>
    <t>Подпрограмма 1. "Эффективное управление имущественным комплексом"</t>
  </si>
  <si>
    <t>"25" 10.2023 № 5529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</si>
</sst>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_-* #,##0.00&quot;р.&quot;_-;\-* #,##0.00&quot;р.&quot;_-;_-* &quot;-&quot;??&quot;р.&quot;_-;_-@_-"/>
    <numFmt numFmtId="165" formatCode="_-* #,##0.00_р_._-;\-* #,##0.00_р_._-;_-* &quot;-&quot;??_р_._-;_-@_-"/>
    <numFmt numFmtId="166" formatCode="0.0"/>
    <numFmt numFmtId="167" formatCode="#,##0.0"/>
    <numFmt numFmtId="168" formatCode="_-* #,##0.00_р_._-;\-* #,##0.00_р_._-;_-* \-??_р_._-;_-@_-"/>
    <numFmt numFmtId="169" formatCode="_-* #,##0.00\ _₽_-;\-* #,##0.00\ _₽_-;_-* \-??\ _₽_-;_-@_-"/>
    <numFmt numFmtId="170" formatCode="#,##0.0_р_."/>
    <numFmt numFmtId="171" formatCode="#,##0.00_р_."/>
    <numFmt numFmtId="172" formatCode="#,##0.000"/>
    <numFmt numFmtId="173" formatCode="0.0000"/>
  </numFmts>
  <fonts count="1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sz val="14"/>
      <color rgb="FF000000"/>
      <name val="Arial"/>
      <family val="2"/>
      <charset val="204"/>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b/>
      <sz val="11"/>
      <color theme="1"/>
      <name val="Calibri"/>
      <family val="2"/>
      <charset val="204"/>
      <scheme val="minor"/>
    </font>
    <font>
      <sz val="11"/>
      <color rgb="FF006100"/>
      <name val="Arial"/>
      <family val="2"/>
      <charset val="204"/>
    </font>
    <font>
      <sz val="26"/>
      <name val="Calibri"/>
      <family val="2"/>
    </font>
    <font>
      <b/>
      <i/>
      <sz val="14"/>
      <name val="Times New Roman"/>
      <family val="1"/>
      <charset val="204"/>
    </font>
    <font>
      <b/>
      <sz val="14"/>
      <name val="Times New Roman"/>
      <family val="1"/>
      <charset val="204"/>
    </font>
    <font>
      <i/>
      <sz val="14"/>
      <name val="Times New Roman"/>
      <family val="1"/>
      <charset val="204"/>
    </font>
    <font>
      <i/>
      <sz val="14"/>
      <color rgb="FF000000"/>
      <name val="Times New Roman"/>
      <family val="1"/>
      <charset val="204"/>
    </font>
    <font>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14"/>
      <color theme="1" tint="4.9989318521683403E-2"/>
      <name val="Times New Roman"/>
      <family val="1"/>
      <charset val="204"/>
    </font>
    <font>
      <b/>
      <sz val="14"/>
      <color theme="1"/>
      <name val="Times New Roman"/>
      <family val="1"/>
      <charset val="204"/>
    </font>
    <font>
      <b/>
      <sz val="14"/>
      <color rgb="FFFF0000"/>
      <name val="Times New Roman"/>
      <family val="1"/>
      <charset val="204"/>
    </font>
    <font>
      <sz val="12"/>
      <name val="Times New Roman"/>
      <family val="1"/>
      <charset val="204"/>
    </font>
    <font>
      <sz val="14"/>
      <color rgb="FFFF0000"/>
      <name val="Times New Roman"/>
      <family val="1"/>
      <charset val="204"/>
    </font>
    <font>
      <b/>
      <sz val="12"/>
      <name val="Times New Roman"/>
      <family val="1"/>
      <charset val="204"/>
    </font>
    <font>
      <b/>
      <i/>
      <sz val="14"/>
      <name val="Arial Cyr"/>
      <charset val="204"/>
    </font>
    <font>
      <sz val="14"/>
      <color indexed="18"/>
      <name val="Times New Roman"/>
      <family val="1"/>
      <charset val="204"/>
    </font>
    <font>
      <b/>
      <sz val="14"/>
      <color indexed="18"/>
      <name val="Calibri"/>
      <family val="2"/>
      <charset val="204"/>
    </font>
    <font>
      <i/>
      <sz val="14"/>
      <color theme="1"/>
      <name val="Times New Roman"/>
      <family val="1"/>
      <charset val="204"/>
    </font>
    <font>
      <sz val="8"/>
      <name val="Calibri"/>
      <family val="2"/>
      <scheme val="minor"/>
    </font>
    <font>
      <b/>
      <sz val="14"/>
      <color indexed="8"/>
      <name val="Arial"/>
      <family val="2"/>
      <charset val="204"/>
    </font>
    <font>
      <sz val="10"/>
      <name val="Calibri"/>
      <family val="2"/>
      <charset val="204"/>
      <scheme val="minor"/>
    </font>
    <font>
      <sz val="18"/>
      <name val="Calibri"/>
      <family val="2"/>
      <charset val="204"/>
      <scheme val="minor"/>
    </font>
    <font>
      <sz val="14"/>
      <name val="Calibri"/>
      <family val="2"/>
      <charset val="204"/>
      <scheme val="minor"/>
    </font>
    <font>
      <b/>
      <sz val="14"/>
      <color rgb="FFFF0000"/>
      <name val="Arial"/>
      <family val="2"/>
      <charset val="204"/>
    </font>
    <font>
      <sz val="14"/>
      <color theme="1"/>
      <name val="Calibri"/>
      <family val="2"/>
      <charset val="204"/>
      <scheme val="minor"/>
    </font>
    <font>
      <sz val="16"/>
      <color theme="1"/>
      <name val="Calibri"/>
      <family val="2"/>
      <charset val="204"/>
      <scheme val="minor"/>
    </font>
  </fonts>
  <fills count="3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s>
  <cellStyleXfs count="1460">
    <xf numFmtId="0" fontId="0" fillId="0" borderId="0"/>
    <xf numFmtId="0" fontId="36" fillId="0" borderId="0"/>
    <xf numFmtId="0" fontId="39" fillId="0" borderId="0"/>
    <xf numFmtId="0" fontId="43" fillId="4" borderId="0" applyNumberFormat="0" applyBorder="0" applyAlignment="0" applyProtection="0"/>
    <xf numFmtId="0" fontId="43"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4" borderId="0" applyNumberFormat="0" applyBorder="0" applyAlignment="0" applyProtection="0"/>
    <xf numFmtId="0" fontId="43"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4"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4" fillId="6" borderId="0" applyNumberFormat="0" applyBorder="0" applyAlignment="0" applyProtection="0"/>
    <xf numFmtId="0" fontId="43"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8" borderId="0" applyNumberFormat="0" applyBorder="0" applyAlignment="0" applyProtection="0"/>
    <xf numFmtId="0" fontId="43"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4"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4" fillId="12" borderId="0" applyNumberFormat="0" applyBorder="0" applyAlignment="0" applyProtection="0"/>
    <xf numFmtId="0" fontId="43"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5"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5"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5"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5" fillId="18" borderId="0" applyNumberFormat="0" applyBorder="0" applyAlignment="0" applyProtection="0"/>
    <xf numFmtId="0" fontId="46"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9" borderId="0" applyNumberFormat="0" applyBorder="0" applyAlignment="0" applyProtection="0"/>
    <xf numFmtId="0" fontId="46"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0" borderId="0" applyNumberFormat="0" applyBorder="0" applyAlignment="0" applyProtection="0"/>
    <xf numFmtId="0" fontId="46"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0"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6"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1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5"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5" fillId="21" borderId="0" applyNumberFormat="0" applyBorder="0" applyAlignment="0" applyProtection="0"/>
    <xf numFmtId="0" fontId="46"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1" borderId="0" applyNumberFormat="0" applyBorder="0" applyAlignment="0" applyProtection="0"/>
    <xf numFmtId="0" fontId="47" fillId="9" borderId="2" applyNumberFormat="0" applyAlignment="0" applyProtection="0"/>
    <xf numFmtId="0" fontId="47" fillId="9" borderId="2" applyNumberFormat="0" applyAlignment="0" applyProtection="0"/>
    <xf numFmtId="0" fontId="48" fillId="9" borderId="2" applyNumberFormat="0" applyAlignment="0" applyProtection="0"/>
    <xf numFmtId="0" fontId="48" fillId="9" borderId="2" applyNumberFormat="0" applyAlignment="0" applyProtection="0"/>
    <xf numFmtId="0" fontId="48" fillId="9" borderId="2" applyNumberFormat="0" applyAlignment="0" applyProtection="0"/>
    <xf numFmtId="0" fontId="48" fillId="9" borderId="2" applyNumberFormat="0" applyAlignment="0" applyProtection="0"/>
    <xf numFmtId="0" fontId="48" fillId="9" borderId="2" applyNumberFormat="0" applyAlignment="0" applyProtection="0"/>
    <xf numFmtId="0" fontId="47" fillId="9" borderId="2" applyNumberFormat="0" applyAlignment="0" applyProtection="0"/>
    <xf numFmtId="0" fontId="47" fillId="9" borderId="2" applyNumberFormat="0" applyAlignment="0" applyProtection="0"/>
    <xf numFmtId="0" fontId="48" fillId="9" borderId="2" applyNumberFormat="0" applyAlignment="0" applyProtection="0"/>
    <xf numFmtId="0" fontId="48" fillId="9" borderId="2" applyNumberFormat="0" applyAlignment="0" applyProtection="0"/>
    <xf numFmtId="0" fontId="48" fillId="9" borderId="2" applyNumberFormat="0" applyAlignment="0" applyProtection="0"/>
    <xf numFmtId="0" fontId="47" fillId="9" borderId="2" applyNumberFormat="0" applyAlignment="0" applyProtection="0"/>
    <xf numFmtId="0" fontId="48" fillId="9" borderId="2" applyNumberFormat="0" applyAlignment="0" applyProtection="0"/>
    <xf numFmtId="0" fontId="48" fillId="9" borderId="2" applyNumberFormat="0" applyAlignment="0" applyProtection="0"/>
    <xf numFmtId="0" fontId="49" fillId="22" borderId="3" applyNumberFormat="0" applyAlignment="0" applyProtection="0"/>
    <xf numFmtId="0" fontId="49" fillId="22" borderId="3" applyNumberFormat="0" applyAlignment="0" applyProtection="0"/>
    <xf numFmtId="0" fontId="50" fillId="22" borderId="3" applyNumberFormat="0" applyAlignment="0" applyProtection="0"/>
    <xf numFmtId="0" fontId="50" fillId="22" borderId="3" applyNumberFormat="0" applyAlignment="0" applyProtection="0"/>
    <xf numFmtId="0" fontId="50" fillId="22" borderId="3" applyNumberFormat="0" applyAlignment="0" applyProtection="0"/>
    <xf numFmtId="0" fontId="50" fillId="22" borderId="3" applyNumberFormat="0" applyAlignment="0" applyProtection="0"/>
    <xf numFmtId="0" fontId="50" fillId="22" borderId="3" applyNumberFormat="0" applyAlignment="0" applyProtection="0"/>
    <xf numFmtId="0" fontId="49" fillId="22" borderId="3" applyNumberFormat="0" applyAlignment="0" applyProtection="0"/>
    <xf numFmtId="0" fontId="49" fillId="22" borderId="3" applyNumberFormat="0" applyAlignment="0" applyProtection="0"/>
    <xf numFmtId="0" fontId="50" fillId="22" borderId="3" applyNumberFormat="0" applyAlignment="0" applyProtection="0"/>
    <xf numFmtId="0" fontId="50" fillId="22" borderId="3" applyNumberFormat="0" applyAlignment="0" applyProtection="0"/>
    <xf numFmtId="0" fontId="50" fillId="22" borderId="3" applyNumberFormat="0" applyAlignment="0" applyProtection="0"/>
    <xf numFmtId="0" fontId="49" fillId="22" borderId="3" applyNumberFormat="0" applyAlignment="0" applyProtection="0"/>
    <xf numFmtId="0" fontId="50" fillId="22" borderId="3" applyNumberFormat="0" applyAlignment="0" applyProtection="0"/>
    <xf numFmtId="0" fontId="50" fillId="22" borderId="3" applyNumberFormat="0" applyAlignment="0" applyProtection="0"/>
    <xf numFmtId="0" fontId="49" fillId="22" borderId="3" applyNumberFormat="0" applyAlignment="0" applyProtection="0"/>
    <xf numFmtId="0" fontId="50" fillId="22" borderId="3" applyNumberFormat="0" applyAlignment="0" applyProtection="0"/>
    <xf numFmtId="0" fontId="49" fillId="22" borderId="3" applyNumberFormat="0" applyAlignment="0" applyProtection="0"/>
    <xf numFmtId="0" fontId="49" fillId="22" borderId="3" applyNumberFormat="0" applyAlignment="0" applyProtection="0"/>
    <xf numFmtId="0" fontId="49" fillId="22" borderId="3" applyNumberFormat="0" applyAlignment="0" applyProtection="0"/>
    <xf numFmtId="0" fontId="50" fillId="22" borderId="3" applyNumberFormat="0" applyAlignment="0" applyProtection="0"/>
    <xf numFmtId="0" fontId="51" fillId="22" borderId="2" applyNumberFormat="0" applyAlignment="0" applyProtection="0"/>
    <xf numFmtId="0" fontId="51" fillId="22" borderId="2" applyNumberFormat="0" applyAlignment="0" applyProtection="0"/>
    <xf numFmtId="0" fontId="52" fillId="22" borderId="2" applyNumberFormat="0" applyAlignment="0" applyProtection="0"/>
    <xf numFmtId="0" fontId="52" fillId="22" borderId="2" applyNumberFormat="0" applyAlignment="0" applyProtection="0"/>
    <xf numFmtId="0" fontId="52" fillId="22" borderId="2" applyNumberFormat="0" applyAlignment="0" applyProtection="0"/>
    <xf numFmtId="0" fontId="52" fillId="22" borderId="2" applyNumberFormat="0" applyAlignment="0" applyProtection="0"/>
    <xf numFmtId="0" fontId="52" fillId="22" borderId="2" applyNumberFormat="0" applyAlignment="0" applyProtection="0"/>
    <xf numFmtId="0" fontId="51" fillId="22" borderId="2" applyNumberFormat="0" applyAlignment="0" applyProtection="0"/>
    <xf numFmtId="0" fontId="51" fillId="22" borderId="2" applyNumberFormat="0" applyAlignment="0" applyProtection="0"/>
    <xf numFmtId="0" fontId="52" fillId="22" borderId="2" applyNumberFormat="0" applyAlignment="0" applyProtection="0"/>
    <xf numFmtId="0" fontId="52" fillId="22" borderId="2" applyNumberFormat="0" applyAlignment="0" applyProtection="0"/>
    <xf numFmtId="0" fontId="52" fillId="22" borderId="2" applyNumberFormat="0" applyAlignment="0" applyProtection="0"/>
    <xf numFmtId="0" fontId="51" fillId="22" borderId="2" applyNumberFormat="0" applyAlignment="0" applyProtection="0"/>
    <xf numFmtId="0" fontId="52" fillId="22" borderId="2" applyNumberFormat="0" applyAlignment="0" applyProtection="0"/>
    <xf numFmtId="0" fontId="52" fillId="22" borderId="2" applyNumberFormat="0" applyAlignment="0" applyProtection="0"/>
    <xf numFmtId="0" fontId="51" fillId="22" borderId="2" applyNumberFormat="0" applyAlignment="0" applyProtection="0"/>
    <xf numFmtId="0" fontId="52" fillId="22" borderId="2" applyNumberFormat="0" applyAlignment="0" applyProtection="0"/>
    <xf numFmtId="0" fontId="51" fillId="22" borderId="2" applyNumberFormat="0" applyAlignment="0" applyProtection="0"/>
    <xf numFmtId="0" fontId="51" fillId="22" borderId="2" applyNumberFormat="0" applyAlignment="0" applyProtection="0"/>
    <xf numFmtId="0" fontId="51" fillId="22" borderId="2" applyNumberFormat="0" applyAlignment="0" applyProtection="0"/>
    <xf numFmtId="0" fontId="52" fillId="22" borderId="2" applyNumberFormat="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36" fillId="0" borderId="0" applyFont="0" applyFill="0" applyBorder="0" applyAlignment="0" applyProtection="0"/>
    <xf numFmtId="0" fontId="55" fillId="0" borderId="4" applyNumberFormat="0" applyFill="0" applyAlignment="0" applyProtection="0"/>
    <xf numFmtId="0" fontId="55"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5" fillId="0" borderId="4" applyNumberFormat="0" applyFill="0" applyAlignment="0" applyProtection="0"/>
    <xf numFmtId="0" fontId="56" fillId="0" borderId="4" applyNumberFormat="0" applyFill="0" applyAlignment="0" applyProtection="0"/>
    <xf numFmtId="0" fontId="56" fillId="0" borderId="4" applyNumberFormat="0" applyFill="0" applyAlignment="0" applyProtection="0"/>
    <xf numFmtId="0" fontId="55" fillId="0" borderId="4" applyNumberFormat="0" applyFill="0" applyAlignment="0" applyProtection="0"/>
    <xf numFmtId="0" fontId="56"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7" fillId="0" borderId="5" applyNumberFormat="0" applyFill="0" applyAlignment="0" applyProtection="0"/>
    <xf numFmtId="0" fontId="58" fillId="0" borderId="5" applyNumberFormat="0" applyFill="0" applyAlignment="0" applyProtection="0"/>
    <xf numFmtId="0" fontId="58" fillId="0" borderId="5" applyNumberFormat="0" applyFill="0" applyAlignment="0" applyProtection="0"/>
    <xf numFmtId="0" fontId="57" fillId="0" borderId="5" applyNumberFormat="0" applyFill="0" applyAlignment="0" applyProtection="0"/>
    <xf numFmtId="0" fontId="58"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5" applyNumberFormat="0" applyFill="0" applyAlignment="0" applyProtection="0"/>
    <xf numFmtId="0" fontId="59" fillId="0" borderId="6" applyNumberFormat="0" applyFill="0" applyAlignment="0" applyProtection="0"/>
    <xf numFmtId="0" fontId="59"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59" fillId="0" borderId="6" applyNumberFormat="0" applyFill="0" applyAlignment="0" applyProtection="0"/>
    <xf numFmtId="0" fontId="59"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59"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59" fillId="0" borderId="6" applyNumberFormat="0" applyFill="0" applyAlignment="0" applyProtection="0"/>
    <xf numFmtId="0" fontId="60" fillId="0" borderId="6" applyNumberFormat="0" applyFill="0" applyAlignment="0" applyProtection="0"/>
    <xf numFmtId="0" fontId="59" fillId="0" borderId="6" applyNumberFormat="0" applyFill="0" applyAlignment="0" applyProtection="0"/>
    <xf numFmtId="0" fontId="59" fillId="0" borderId="6" applyNumberFormat="0" applyFill="0" applyAlignment="0" applyProtection="0"/>
    <xf numFmtId="0" fontId="59" fillId="0" borderId="6" applyNumberFormat="0" applyFill="0" applyAlignment="0" applyProtection="0"/>
    <xf numFmtId="0" fontId="60" fillId="0" borderId="6"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7" applyNumberFormat="0" applyFill="0" applyAlignment="0" applyProtection="0"/>
    <xf numFmtId="0" fontId="61"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1"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1" fillId="0" borderId="7" applyNumberFormat="0" applyFill="0" applyAlignment="0" applyProtection="0"/>
    <xf numFmtId="0" fontId="62"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2" fillId="0" borderId="7" applyNumberFormat="0" applyFill="0" applyAlignment="0" applyProtection="0"/>
    <xf numFmtId="0" fontId="63" fillId="23" borderId="8" applyNumberFormat="0" applyAlignment="0" applyProtection="0"/>
    <xf numFmtId="0" fontId="63" fillId="23" borderId="8" applyNumberFormat="0" applyAlignment="0" applyProtection="0"/>
    <xf numFmtId="0" fontId="64" fillId="23" borderId="8" applyNumberFormat="0" applyAlignment="0" applyProtection="0"/>
    <xf numFmtId="0" fontId="64" fillId="23" borderId="8" applyNumberFormat="0" applyAlignment="0" applyProtection="0"/>
    <xf numFmtId="0" fontId="64" fillId="23" borderId="8" applyNumberFormat="0" applyAlignment="0" applyProtection="0"/>
    <xf numFmtId="0" fontId="64" fillId="23" borderId="8" applyNumberFormat="0" applyAlignment="0" applyProtection="0"/>
    <xf numFmtId="0" fontId="64" fillId="23" borderId="8" applyNumberFormat="0" applyAlignment="0" applyProtection="0"/>
    <xf numFmtId="0" fontId="63" fillId="23" borderId="8" applyNumberFormat="0" applyAlignment="0" applyProtection="0"/>
    <xf numFmtId="0" fontId="63" fillId="23" borderId="8" applyNumberFormat="0" applyAlignment="0" applyProtection="0"/>
    <xf numFmtId="0" fontId="64" fillId="23" borderId="8" applyNumberFormat="0" applyAlignment="0" applyProtection="0"/>
    <xf numFmtId="0" fontId="64" fillId="23" borderId="8" applyNumberFormat="0" applyAlignment="0" applyProtection="0"/>
    <xf numFmtId="0" fontId="64" fillId="23" borderId="8" applyNumberFormat="0" applyAlignment="0" applyProtection="0"/>
    <xf numFmtId="0" fontId="63" fillId="23" borderId="8" applyNumberFormat="0" applyAlignment="0" applyProtection="0"/>
    <xf numFmtId="0" fontId="64" fillId="23" borderId="8" applyNumberFormat="0" applyAlignment="0" applyProtection="0"/>
    <xf numFmtId="0" fontId="64" fillId="23" borderId="8" applyNumberFormat="0" applyAlignment="0" applyProtection="0"/>
    <xf numFmtId="0" fontId="63" fillId="23" borderId="8" applyNumberFormat="0" applyAlignment="0" applyProtection="0"/>
    <xf numFmtId="0" fontId="64" fillId="23" borderId="8" applyNumberFormat="0" applyAlignment="0" applyProtection="0"/>
    <xf numFmtId="0" fontId="63" fillId="23" borderId="8" applyNumberFormat="0" applyAlignment="0" applyProtection="0"/>
    <xf numFmtId="0" fontId="63" fillId="23" borderId="8" applyNumberFormat="0" applyAlignment="0" applyProtection="0"/>
    <xf numFmtId="0" fontId="63" fillId="23" borderId="8" applyNumberFormat="0" applyAlignment="0" applyProtection="0"/>
    <xf numFmtId="0" fontId="64" fillId="23" borderId="8"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7"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7" fillId="24" borderId="0" applyNumberFormat="0" applyBorder="0" applyAlignment="0" applyProtection="0"/>
    <xf numFmtId="0" fontId="68"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8" fillId="24" borderId="0" applyNumberFormat="0" applyBorder="0" applyAlignment="0" applyProtection="0"/>
    <xf numFmtId="0" fontId="36" fillId="0" borderId="0" applyAlignment="0"/>
    <xf numFmtId="0" fontId="36" fillId="0" borderId="0" applyAlignment="0"/>
    <xf numFmtId="0" fontId="39" fillId="0" borderId="0"/>
    <xf numFmtId="0" fontId="39" fillId="0" borderId="0"/>
    <xf numFmtId="0" fontId="39" fillId="0" borderId="0"/>
    <xf numFmtId="0" fontId="39" fillId="0" borderId="0"/>
    <xf numFmtId="0" fontId="39" fillId="0" borderId="0"/>
    <xf numFmtId="0" fontId="69" fillId="0" borderId="0"/>
    <xf numFmtId="0" fontId="39" fillId="0" borderId="0"/>
    <xf numFmtId="0" fontId="70" fillId="0" borderId="0"/>
    <xf numFmtId="0" fontId="39" fillId="0" borderId="0"/>
    <xf numFmtId="0" fontId="39" fillId="0" borderId="0"/>
    <xf numFmtId="0" fontId="39" fillId="0" borderId="0"/>
    <xf numFmtId="0" fontId="39" fillId="0" borderId="0"/>
    <xf numFmtId="0" fontId="39" fillId="0" borderId="0">
      <protection locked="0"/>
    </xf>
    <xf numFmtId="0" fontId="39" fillId="0" borderId="0">
      <protection locked="0"/>
    </xf>
    <xf numFmtId="0" fontId="69" fillId="0" borderId="0">
      <protection locked="0"/>
    </xf>
    <xf numFmtId="0" fontId="39" fillId="0" borderId="0">
      <protection locked="0"/>
    </xf>
    <xf numFmtId="0" fontId="39" fillId="0" borderId="0">
      <protection locked="0"/>
    </xf>
    <xf numFmtId="0" fontId="71" fillId="0" borderId="0"/>
    <xf numFmtId="0" fontId="72" fillId="0" borderId="0"/>
    <xf numFmtId="0" fontId="39" fillId="0" borderId="0">
      <protection locked="0"/>
    </xf>
    <xf numFmtId="0" fontId="39" fillId="0" borderId="0">
      <protection locked="0"/>
    </xf>
    <xf numFmtId="0" fontId="34" fillId="0" borderId="0"/>
    <xf numFmtId="0" fontId="35" fillId="0" borderId="0"/>
    <xf numFmtId="0" fontId="72" fillId="0" borderId="0"/>
    <xf numFmtId="0" fontId="71"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5" fillId="0" borderId="0"/>
    <xf numFmtId="0" fontId="71" fillId="0" borderId="0"/>
    <xf numFmtId="0" fontId="71" fillId="0" borderId="0"/>
    <xf numFmtId="0" fontId="44" fillId="0" borderId="0"/>
    <xf numFmtId="0" fontId="73" fillId="0" borderId="0"/>
    <xf numFmtId="0" fontId="74" fillId="0" borderId="0"/>
    <xf numFmtId="0" fontId="74" fillId="0" borderId="0"/>
    <xf numFmtId="0" fontId="39" fillId="0" borderId="0">
      <protection locked="0"/>
    </xf>
    <xf numFmtId="0" fontId="39" fillId="0" borderId="0">
      <protection locked="0"/>
    </xf>
    <xf numFmtId="0" fontId="69" fillId="0" borderId="0">
      <protection locked="0"/>
    </xf>
    <xf numFmtId="0" fontId="39" fillId="0" borderId="0">
      <protection locked="0"/>
    </xf>
    <xf numFmtId="0" fontId="39" fillId="0" borderId="0">
      <protection locked="0"/>
    </xf>
    <xf numFmtId="0" fontId="39" fillId="0" borderId="0">
      <protection locked="0"/>
    </xf>
    <xf numFmtId="0" fontId="69" fillId="0" borderId="0">
      <protection locked="0"/>
    </xf>
    <xf numFmtId="0" fontId="39" fillId="0" borderId="0">
      <protection locked="0"/>
    </xf>
    <xf numFmtId="0" fontId="36" fillId="0" borderId="0"/>
    <xf numFmtId="0" fontId="75" fillId="0" borderId="0"/>
    <xf numFmtId="0" fontId="75" fillId="0" borderId="0"/>
    <xf numFmtId="0" fontId="76" fillId="0" borderId="0"/>
    <xf numFmtId="0" fontId="77" fillId="0" borderId="0"/>
    <xf numFmtId="0" fontId="35" fillId="0" borderId="0"/>
    <xf numFmtId="0" fontId="78" fillId="0" borderId="0"/>
    <xf numFmtId="0" fontId="79" fillId="0" borderId="0"/>
    <xf numFmtId="0" fontId="35" fillId="0" borderId="0"/>
    <xf numFmtId="0" fontId="79" fillId="0" borderId="0"/>
    <xf numFmtId="0" fontId="35" fillId="0" borderId="0"/>
    <xf numFmtId="0" fontId="34" fillId="0" borderId="0"/>
    <xf numFmtId="0" fontId="34" fillId="0" borderId="0"/>
    <xf numFmtId="0" fontId="35" fillId="0" borderId="0"/>
    <xf numFmtId="0" fontId="34" fillId="0" borderId="0"/>
    <xf numFmtId="0" fontId="44" fillId="0" borderId="0"/>
    <xf numFmtId="0" fontId="35" fillId="0" borderId="0"/>
    <xf numFmtId="0" fontId="34" fillId="0" borderId="0"/>
    <xf numFmtId="0" fontId="44" fillId="0" borderId="0"/>
    <xf numFmtId="0" fontId="35" fillId="0" borderId="0"/>
    <xf numFmtId="0" fontId="43" fillId="0" borderId="0"/>
    <xf numFmtId="0" fontId="44" fillId="0" borderId="0"/>
    <xf numFmtId="0" fontId="80" fillId="0" borderId="0"/>
    <xf numFmtId="0" fontId="80" fillId="0" borderId="0"/>
    <xf numFmtId="0" fontId="39" fillId="0" borderId="0">
      <protection locked="0"/>
    </xf>
    <xf numFmtId="0" fontId="69" fillId="0" borderId="0">
      <protection locked="0"/>
    </xf>
    <xf numFmtId="0" fontId="39" fillId="0" borderId="0">
      <protection locked="0"/>
    </xf>
    <xf numFmtId="0" fontId="36" fillId="0" borderId="0"/>
    <xf numFmtId="0" fontId="39" fillId="0" borderId="0"/>
    <xf numFmtId="0" fontId="36" fillId="0" borderId="0"/>
    <xf numFmtId="0" fontId="39" fillId="0" borderId="0">
      <protection locked="0"/>
    </xf>
    <xf numFmtId="0" fontId="39" fillId="0" borderId="0">
      <protection locked="0"/>
    </xf>
    <xf numFmtId="0" fontId="6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69" fillId="0" borderId="0">
      <protection locked="0"/>
    </xf>
    <xf numFmtId="0" fontId="39" fillId="0" borderId="0">
      <protection locked="0"/>
    </xf>
    <xf numFmtId="0" fontId="81" fillId="0" borderId="0"/>
    <xf numFmtId="0" fontId="82" fillId="0" borderId="0"/>
    <xf numFmtId="0" fontId="81" fillId="0" borderId="0"/>
    <xf numFmtId="0" fontId="80" fillId="0" borderId="0"/>
    <xf numFmtId="0" fontId="78" fillId="0" borderId="0"/>
    <xf numFmtId="0" fontId="34" fillId="0" borderId="0"/>
    <xf numFmtId="0" fontId="36"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44" fillId="0" borderId="0"/>
    <xf numFmtId="0" fontId="36" fillId="0" borderId="0"/>
    <xf numFmtId="0" fontId="74" fillId="0" borderId="0"/>
    <xf numFmtId="0" fontId="36" fillId="0" borderId="0"/>
    <xf numFmtId="0" fontId="83" fillId="0" borderId="0"/>
    <xf numFmtId="0" fontId="34" fillId="0" borderId="0"/>
    <xf numFmtId="0" fontId="36" fillId="0" borderId="0"/>
    <xf numFmtId="0" fontId="34" fillId="0" borderId="0"/>
    <xf numFmtId="0" fontId="36" fillId="0" borderId="0"/>
    <xf numFmtId="0" fontId="83" fillId="0" borderId="0"/>
    <xf numFmtId="0" fontId="36" fillId="0" borderId="0"/>
    <xf numFmtId="0" fontId="36" fillId="0" borderId="0"/>
    <xf numFmtId="0" fontId="36" fillId="0" borderId="0"/>
    <xf numFmtId="0" fontId="34" fillId="0" borderId="0"/>
    <xf numFmtId="0" fontId="34" fillId="0" borderId="0"/>
    <xf numFmtId="0" fontId="34" fillId="0" borderId="0"/>
    <xf numFmtId="0" fontId="34" fillId="0" borderId="0"/>
    <xf numFmtId="0" fontId="34" fillId="0" borderId="0"/>
    <xf numFmtId="0" fontId="80" fillId="0" borderId="0"/>
    <xf numFmtId="0" fontId="84" fillId="0" borderId="0"/>
    <xf numFmtId="0" fontId="80" fillId="0" borderId="0"/>
    <xf numFmtId="0" fontId="80" fillId="0" borderId="0"/>
    <xf numFmtId="0" fontId="39" fillId="0" borderId="0"/>
    <xf numFmtId="0" fontId="74" fillId="0" borderId="0"/>
    <xf numFmtId="0" fontId="36" fillId="0" borderId="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pplyAlignment="0"/>
    <xf numFmtId="0" fontId="73" fillId="0" borderId="0"/>
    <xf numFmtId="0" fontId="74" fillId="0" borderId="0"/>
    <xf numFmtId="0" fontId="74" fillId="0" borderId="0"/>
    <xf numFmtId="0" fontId="36" fillId="0" borderId="0" applyAlignment="0"/>
    <xf numFmtId="0" fontId="73" fillId="0" borderId="0"/>
    <xf numFmtId="0" fontId="74" fillId="0" borderId="0"/>
    <xf numFmtId="0" fontId="73" fillId="0" borderId="0"/>
    <xf numFmtId="0" fontId="74" fillId="0" borderId="0"/>
    <xf numFmtId="0" fontId="74" fillId="0" borderId="0"/>
    <xf numFmtId="0" fontId="36" fillId="0" borderId="0" applyAlignment="0"/>
    <xf numFmtId="0" fontId="74" fillId="0" borderId="0"/>
    <xf numFmtId="0" fontId="36" fillId="0" borderId="0" applyAlignment="0"/>
    <xf numFmtId="0" fontId="36" fillId="0" borderId="0" applyAlignment="0"/>
    <xf numFmtId="0" fontId="36" fillId="0" borderId="0" applyAlignment="0"/>
    <xf numFmtId="0" fontId="86" fillId="5" borderId="0" applyNumberFormat="0" applyBorder="0" applyAlignment="0" applyProtection="0"/>
    <xf numFmtId="0" fontId="86"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6"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6" fillId="5" borderId="0" applyNumberFormat="0" applyBorder="0" applyAlignment="0" applyProtection="0"/>
    <xf numFmtId="0" fontId="87"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7" fillId="5"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36" fillId="25" borderId="9" applyNumberFormat="0" applyFont="0" applyAlignment="0" applyProtection="0"/>
    <xf numFmtId="0" fontId="36" fillId="25" borderId="9" applyNumberFormat="0" applyFont="0" applyAlignment="0" applyProtection="0"/>
    <xf numFmtId="0" fontId="36" fillId="25" borderId="9" applyNumberFormat="0" applyFont="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43"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0" fontId="90" fillId="0" borderId="10" applyNumberFormat="0" applyFill="0" applyAlignment="0" applyProtection="0"/>
    <xf numFmtId="0" fontId="90"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0" fillId="0" borderId="10" applyNumberFormat="0" applyFill="0" applyAlignment="0" applyProtection="0"/>
    <xf numFmtId="0" fontId="90"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0" fillId="0" borderId="10" applyNumberFormat="0" applyFill="0" applyAlignment="0" applyProtection="0"/>
    <xf numFmtId="0" fontId="91" fillId="0" borderId="10" applyNumberFormat="0" applyFill="0" applyAlignment="0" applyProtection="0"/>
    <xf numFmtId="0" fontId="91" fillId="0" borderId="10" applyNumberFormat="0" applyFill="0" applyAlignment="0" applyProtection="0"/>
    <xf numFmtId="0" fontId="90" fillId="0" borderId="10" applyNumberFormat="0" applyFill="0" applyAlignment="0" applyProtection="0"/>
    <xf numFmtId="0" fontId="91" fillId="0" borderId="10" applyNumberFormat="0" applyFill="0" applyAlignment="0" applyProtection="0"/>
    <xf numFmtId="0" fontId="90" fillId="0" borderId="10" applyNumberFormat="0" applyFill="0" applyAlignment="0" applyProtection="0"/>
    <xf numFmtId="0" fontId="90" fillId="0" borderId="10" applyNumberFormat="0" applyFill="0" applyAlignment="0" applyProtection="0"/>
    <xf numFmtId="0" fontId="90" fillId="0" borderId="10" applyNumberFormat="0" applyFill="0" applyAlignment="0" applyProtection="0"/>
    <xf numFmtId="0" fontId="91" fillId="0" borderId="10"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165" fontId="36"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8" fontId="83" fillId="0" borderId="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3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5" fillId="0" borderId="0" applyFont="0" applyFill="0" applyBorder="0" applyAlignment="0" applyProtection="0"/>
    <xf numFmtId="165" fontId="34" fillId="0" borderId="0" applyFont="0" applyFill="0" applyBorder="0" applyAlignment="0" applyProtection="0"/>
    <xf numFmtId="165" fontId="35" fillId="0" borderId="0" applyFont="0" applyFill="0" applyBorder="0" applyAlignment="0" applyProtection="0"/>
    <xf numFmtId="165" fontId="43" fillId="0" borderId="0" applyFont="0" applyFill="0" applyBorder="0" applyAlignment="0" applyProtection="0"/>
    <xf numFmtId="165" fontId="34" fillId="0" borderId="0" applyFont="0" applyFill="0" applyBorder="0" applyAlignment="0" applyProtection="0"/>
    <xf numFmtId="165" fontId="44" fillId="0" borderId="0" applyFont="0" applyFill="0" applyBorder="0" applyAlignment="0" applyProtection="0"/>
    <xf numFmtId="43" fontId="36" fillId="0" borderId="0" applyFont="0" applyFill="0" applyBorder="0" applyAlignment="0" applyProtection="0"/>
    <xf numFmtId="165" fontId="74" fillId="0" borderId="0" applyFont="0" applyFill="0" applyBorder="0" applyAlignment="0" applyProtection="0"/>
    <xf numFmtId="169" fontId="83"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0" fontId="94"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5"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5" fillId="6" borderId="0" applyNumberFormat="0" applyBorder="0" applyAlignment="0" applyProtection="0"/>
    <xf numFmtId="0" fontId="94" fillId="6" borderId="0" applyNumberFormat="0" applyBorder="0" applyAlignment="0" applyProtection="0"/>
    <xf numFmtId="0" fontId="96" fillId="2"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33" fillId="0" borderId="0"/>
    <xf numFmtId="0" fontId="32" fillId="0" borderId="0"/>
    <xf numFmtId="0" fontId="31" fillId="0" borderId="0"/>
    <xf numFmtId="0" fontId="31"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70" fillId="0" borderId="0"/>
    <xf numFmtId="0" fontId="28" fillId="0" borderId="0"/>
    <xf numFmtId="0" fontId="28" fillId="0" borderId="0"/>
    <xf numFmtId="164" fontId="44" fillId="0" borderId="0" applyFont="0" applyFill="0" applyBorder="0" applyAlignment="0" applyProtection="0"/>
    <xf numFmtId="164" fontId="44" fillId="0" borderId="0" applyFont="0" applyFill="0" applyBorder="0" applyAlignment="0" applyProtection="0"/>
    <xf numFmtId="0" fontId="35" fillId="0" borderId="0"/>
    <xf numFmtId="0" fontId="27" fillId="0" borderId="0"/>
    <xf numFmtId="0" fontId="27" fillId="0" borderId="0"/>
    <xf numFmtId="0" fontId="27" fillId="0" borderId="0"/>
    <xf numFmtId="0" fontId="27" fillId="0" borderId="0"/>
    <xf numFmtId="0" fontId="71" fillId="0" borderId="0"/>
    <xf numFmtId="0" fontId="71" fillId="0" borderId="0"/>
    <xf numFmtId="0" fontId="71" fillId="0" borderId="0"/>
    <xf numFmtId="0" fontId="7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71" fillId="0" borderId="0"/>
    <xf numFmtId="0" fontId="27" fillId="0" borderId="0"/>
    <xf numFmtId="0" fontId="27" fillId="0" borderId="0"/>
    <xf numFmtId="0" fontId="27" fillId="0" borderId="0"/>
    <xf numFmtId="0" fontId="27"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43" fillId="0" borderId="0" applyFont="0" applyFill="0" applyBorder="0" applyAlignment="0" applyProtection="0"/>
    <xf numFmtId="0" fontId="117" fillId="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4" fillId="0" borderId="0"/>
    <xf numFmtId="0" fontId="35"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849">
    <xf numFmtId="0" fontId="0" fillId="0" borderId="0" xfId="0"/>
    <xf numFmtId="0" fontId="38" fillId="0" borderId="0" xfId="1" applyFont="1" applyAlignment="1">
      <alignment horizontal="center" vertical="center"/>
    </xf>
    <xf numFmtId="0" fontId="40" fillId="0" borderId="0" xfId="1" applyFont="1"/>
    <xf numFmtId="0" fontId="41" fillId="0" borderId="0" xfId="1" applyFont="1" applyAlignment="1">
      <alignment horizontal="center" vertical="center"/>
    </xf>
    <xf numFmtId="0" fontId="42" fillId="0" borderId="0" xfId="1" applyFont="1"/>
    <xf numFmtId="0" fontId="38" fillId="0" borderId="0" xfId="962" applyFont="1" applyAlignment="1">
      <alignment vertical="center" wrapText="1"/>
    </xf>
    <xf numFmtId="0" fontId="41" fillId="0" borderId="0" xfId="962" applyFont="1"/>
    <xf numFmtId="0" fontId="97" fillId="0" borderId="0" xfId="962" applyFont="1" applyAlignment="1">
      <alignment vertical="center" wrapText="1"/>
    </xf>
    <xf numFmtId="0" fontId="37" fillId="0" borderId="0" xfId="962" applyFont="1" applyAlignment="1">
      <alignment vertical="center" wrapText="1"/>
    </xf>
    <xf numFmtId="0" fontId="37" fillId="0" borderId="0" xfId="840" applyFont="1" applyAlignment="1">
      <alignment vertical="center" wrapText="1"/>
    </xf>
    <xf numFmtId="0" fontId="98" fillId="0" borderId="0" xfId="840" applyFont="1" applyAlignment="1">
      <alignment vertical="center" wrapText="1"/>
    </xf>
    <xf numFmtId="0" fontId="37" fillId="0" borderId="0" xfId="1" applyFont="1" applyAlignment="1">
      <alignment vertical="center" wrapText="1"/>
    </xf>
    <xf numFmtId="0" fontId="100" fillId="0" borderId="0" xfId="840" applyFont="1" applyAlignment="1">
      <alignment vertical="center" wrapText="1"/>
    </xf>
    <xf numFmtId="0" fontId="98" fillId="0" borderId="0" xfId="840" applyFont="1" applyAlignment="1">
      <alignment wrapText="1"/>
    </xf>
    <xf numFmtId="0" fontId="103" fillId="0" borderId="0" xfId="840" applyFont="1" applyAlignment="1">
      <alignment vertical="center"/>
    </xf>
    <xf numFmtId="0" fontId="37" fillId="0" borderId="0" xfId="1" applyFont="1" applyAlignment="1">
      <alignment vertical="center"/>
    </xf>
    <xf numFmtId="0" fontId="37" fillId="0" borderId="0" xfId="840" applyFont="1" applyAlignment="1">
      <alignment vertical="center"/>
    </xf>
    <xf numFmtId="0" fontId="104" fillId="0" borderId="0" xfId="840" applyFont="1" applyAlignment="1">
      <alignment vertical="center"/>
    </xf>
    <xf numFmtId="0" fontId="37" fillId="0" borderId="0" xfId="1" applyFont="1" applyAlignment="1">
      <alignment vertical="top"/>
    </xf>
    <xf numFmtId="0" fontId="99" fillId="0" borderId="0" xfId="1" applyFont="1" applyAlignment="1">
      <alignment horizontal="center"/>
    </xf>
    <xf numFmtId="0" fontId="37" fillId="0" borderId="0" xfId="1" applyFont="1"/>
    <xf numFmtId="0" fontId="107" fillId="0" borderId="0" xfId="1" applyFont="1"/>
    <xf numFmtId="0" fontId="99" fillId="0" borderId="0" xfId="1" applyFont="1" applyAlignment="1">
      <alignment horizontal="center" vertical="center"/>
    </xf>
    <xf numFmtId="0" fontId="99" fillId="0" borderId="0" xfId="1" applyFont="1" applyAlignment="1">
      <alignment horizontal="justify"/>
    </xf>
    <xf numFmtId="0" fontId="99" fillId="0" borderId="0" xfId="1" applyFont="1" applyFill="1" applyAlignment="1">
      <alignment horizontal="center" vertical="center"/>
    </xf>
    <xf numFmtId="0" fontId="99" fillId="0" borderId="0" xfId="1" applyFont="1" applyFill="1" applyAlignment="1">
      <alignment vertical="center" wrapText="1"/>
    </xf>
    <xf numFmtId="167" fontId="107" fillId="0" borderId="0" xfId="1" applyNumberFormat="1" applyFont="1" applyFill="1" applyAlignment="1">
      <alignment vertical="center"/>
    </xf>
    <xf numFmtId="0" fontId="99" fillId="0" borderId="0" xfId="1" applyFont="1" applyFill="1" applyAlignment="1">
      <alignment vertical="center"/>
    </xf>
    <xf numFmtId="0" fontId="42" fillId="0" borderId="0" xfId="1" applyFont="1" applyFill="1"/>
    <xf numFmtId="0" fontId="107" fillId="0" borderId="0" xfId="1" applyFont="1" applyFill="1" applyAlignment="1">
      <alignment vertical="center"/>
    </xf>
    <xf numFmtId="0" fontId="42" fillId="0" borderId="0" xfId="1" applyFont="1" applyFill="1" applyAlignment="1">
      <alignment horizontal="center"/>
    </xf>
    <xf numFmtId="4" fontId="99" fillId="0" borderId="0" xfId="1" applyNumberFormat="1" applyFont="1" applyFill="1" applyAlignment="1">
      <alignment vertical="center"/>
    </xf>
    <xf numFmtId="167" fontId="99" fillId="0" borderId="0" xfId="1" applyNumberFormat="1" applyFont="1" applyFill="1" applyAlignment="1">
      <alignment vertical="center"/>
    </xf>
    <xf numFmtId="0" fontId="38" fillId="0" borderId="0" xfId="1" applyFont="1" applyAlignment="1">
      <alignment horizontal="center"/>
    </xf>
    <xf numFmtId="0" fontId="108" fillId="0" borderId="0" xfId="1" applyFont="1"/>
    <xf numFmtId="0" fontId="38" fillId="0" borderId="0" xfId="1" applyFont="1" applyAlignment="1">
      <alignment horizontal="justify" vertical="center"/>
    </xf>
    <xf numFmtId="0" fontId="97" fillId="0" borderId="0" xfId="1" applyFont="1"/>
    <xf numFmtId="167" fontId="99" fillId="0" borderId="0" xfId="1" applyNumberFormat="1" applyFont="1"/>
    <xf numFmtId="0" fontId="99" fillId="0" borderId="0" xfId="1" applyFont="1" applyAlignment="1">
      <alignment vertical="center" wrapText="1"/>
    </xf>
    <xf numFmtId="0" fontId="99" fillId="0" borderId="0" xfId="1" applyFont="1" applyAlignment="1">
      <alignment horizontal="center" vertical="center" wrapText="1"/>
    </xf>
    <xf numFmtId="49" fontId="107" fillId="0" borderId="0" xfId="1" applyNumberFormat="1" applyFont="1" applyAlignment="1">
      <alignment vertical="center" wrapText="1"/>
    </xf>
    <xf numFmtId="0" fontId="99" fillId="0" borderId="0" xfId="1" applyFont="1" applyAlignment="1">
      <alignment horizontal="justify" vertical="center" wrapText="1"/>
    </xf>
    <xf numFmtId="0" fontId="99" fillId="0" borderId="0" xfId="1" applyFont="1" applyAlignment="1">
      <alignment horizontal="left" vertical="center" wrapText="1"/>
    </xf>
    <xf numFmtId="166" fontId="99" fillId="0" borderId="0" xfId="1" applyNumberFormat="1" applyFont="1" applyAlignment="1">
      <alignment horizontal="center" vertical="center" wrapText="1"/>
    </xf>
    <xf numFmtId="166" fontId="99" fillId="0" borderId="0" xfId="1" applyNumberFormat="1" applyFont="1" applyAlignment="1">
      <alignment vertical="center" wrapText="1"/>
    </xf>
    <xf numFmtId="0" fontId="38" fillId="0" borderId="0" xfId="895" applyFont="1" applyAlignment="1">
      <alignment horizontal="center" vertical="center" wrapText="1"/>
    </xf>
    <xf numFmtId="0" fontId="38" fillId="0" borderId="0" xfId="895" applyFont="1" applyAlignment="1">
      <alignment horizontal="justify" vertical="center" wrapText="1"/>
    </xf>
    <xf numFmtId="0" fontId="38" fillId="0" borderId="0" xfId="895" applyFont="1" applyAlignment="1">
      <alignment horizontal="left" vertical="center" wrapText="1"/>
    </xf>
    <xf numFmtId="166" fontId="38" fillId="0" borderId="0" xfId="895" applyNumberFormat="1" applyFont="1" applyAlignment="1">
      <alignment vertical="center" wrapText="1"/>
    </xf>
    <xf numFmtId="0" fontId="38" fillId="0" borderId="0" xfId="895" applyFont="1" applyAlignment="1">
      <alignment vertical="center" wrapText="1"/>
    </xf>
    <xf numFmtId="0" fontId="38" fillId="0" borderId="0" xfId="895" applyFont="1" applyAlignment="1">
      <alignment vertical="top" wrapText="1"/>
    </xf>
    <xf numFmtId="0" fontId="38" fillId="0" borderId="0" xfId="821" applyFont="1" applyAlignment="1">
      <alignment vertical="center"/>
    </xf>
    <xf numFmtId="0" fontId="38" fillId="0" borderId="0" xfId="821" applyFont="1" applyAlignment="1">
      <alignment horizontal="center"/>
    </xf>
    <xf numFmtId="0" fontId="101" fillId="0" borderId="0" xfId="1" applyFont="1"/>
    <xf numFmtId="2" fontId="38" fillId="3" borderId="0" xfId="1" applyNumberFormat="1" applyFont="1" applyFill="1" applyAlignment="1">
      <alignment wrapText="1"/>
    </xf>
    <xf numFmtId="0" fontId="115" fillId="3" borderId="0" xfId="1" applyFont="1" applyFill="1" applyAlignment="1">
      <alignment wrapText="1"/>
    </xf>
    <xf numFmtId="0" fontId="115" fillId="3" borderId="0" xfId="1" applyFont="1" applyFill="1" applyAlignment="1">
      <alignment horizontal="justify" wrapText="1"/>
    </xf>
    <xf numFmtId="0" fontId="115" fillId="3" borderId="0" xfId="1" applyFont="1" applyFill="1" applyAlignment="1">
      <alignment horizontal="center" vertical="center" wrapText="1"/>
    </xf>
    <xf numFmtId="0" fontId="115" fillId="3" borderId="0" xfId="1" applyFont="1" applyFill="1" applyAlignment="1">
      <alignment horizontal="justify" vertical="center" wrapText="1"/>
    </xf>
    <xf numFmtId="0" fontId="99" fillId="0" borderId="0" xfId="821" applyFont="1"/>
    <xf numFmtId="0" fontId="99" fillId="0" borderId="0" xfId="821" applyFont="1" applyAlignment="1">
      <alignment horizontal="center"/>
    </xf>
    <xf numFmtId="0" fontId="99" fillId="0" borderId="0" xfId="821" applyFont="1" applyAlignment="1">
      <alignment horizontal="center" vertical="center"/>
    </xf>
    <xf numFmtId="0" fontId="37" fillId="0" borderId="0" xfId="821" applyFont="1"/>
    <xf numFmtId="0" fontId="102" fillId="0" borderId="0" xfId="1" applyFont="1"/>
    <xf numFmtId="167" fontId="38" fillId="0" borderId="0" xfId="962" applyNumberFormat="1" applyFont="1" applyAlignment="1">
      <alignment vertical="center" wrapText="1"/>
    </xf>
    <xf numFmtId="0" fontId="38" fillId="0" borderId="0" xfId="1" applyFont="1" applyAlignment="1">
      <alignment horizontal="justify" vertical="top"/>
    </xf>
    <xf numFmtId="0" fontId="98" fillId="0" borderId="0" xfId="840" applyFont="1" applyAlignment="1">
      <alignment horizontal="center" vertical="center" wrapText="1"/>
    </xf>
    <xf numFmtId="0" fontId="98" fillId="0" borderId="0" xfId="840" applyFont="1" applyAlignment="1">
      <alignment horizontal="left" vertical="top" wrapText="1"/>
    </xf>
    <xf numFmtId="0" fontId="98" fillId="0" borderId="0" xfId="840" applyFont="1" applyAlignment="1">
      <alignment horizontal="justify" vertical="top" wrapText="1"/>
    </xf>
    <xf numFmtId="0" fontId="38" fillId="0" borderId="0" xfId="1" applyFont="1" applyAlignment="1">
      <alignment horizontal="center" vertical="top"/>
    </xf>
    <xf numFmtId="0" fontId="38" fillId="0" borderId="0" xfId="1" applyFont="1" applyAlignment="1">
      <alignment horizontal="left" vertical="top"/>
    </xf>
    <xf numFmtId="167" fontId="38" fillId="0" borderId="0" xfId="1" applyNumberFormat="1" applyFont="1" applyAlignment="1">
      <alignment horizontal="center" vertical="center"/>
    </xf>
    <xf numFmtId="0" fontId="38" fillId="3" borderId="0" xfId="821" applyFont="1" applyFill="1" applyAlignment="1">
      <alignment vertical="center"/>
    </xf>
    <xf numFmtId="0" fontId="101" fillId="3" borderId="0" xfId="1" applyFont="1" applyFill="1"/>
    <xf numFmtId="0" fontId="101" fillId="0" borderId="0" xfId="1" applyFont="1" applyAlignment="1">
      <alignment vertical="top" wrapText="1"/>
    </xf>
    <xf numFmtId="0" fontId="36" fillId="0" borderId="0" xfId="1"/>
    <xf numFmtId="0" fontId="36" fillId="0" borderId="0" xfId="1" applyAlignment="1">
      <alignment horizontal="justify"/>
    </xf>
    <xf numFmtId="4" fontId="103" fillId="0" borderId="0" xfId="840" applyNumberFormat="1" applyFont="1" applyAlignment="1">
      <alignment vertical="center"/>
    </xf>
    <xf numFmtId="0" fontId="21" fillId="0" borderId="0" xfId="1248"/>
    <xf numFmtId="4" fontId="21" fillId="0" borderId="0" xfId="1248" applyNumberFormat="1"/>
    <xf numFmtId="0" fontId="116" fillId="0" borderId="0" xfId="1248" applyFont="1"/>
    <xf numFmtId="4" fontId="118" fillId="0" borderId="0" xfId="840" applyNumberFormat="1" applyFont="1" applyAlignment="1">
      <alignment horizontal="center" vertical="center"/>
    </xf>
    <xf numFmtId="4" fontId="103" fillId="0" borderId="0" xfId="840" applyNumberFormat="1" applyFont="1" applyAlignment="1">
      <alignment horizontal="center" vertical="center"/>
    </xf>
    <xf numFmtId="167" fontId="98" fillId="0" borderId="0" xfId="840" applyNumberFormat="1" applyFont="1" applyAlignment="1">
      <alignment vertical="center" wrapText="1"/>
    </xf>
    <xf numFmtId="167" fontId="98" fillId="0" borderId="0" xfId="840" applyNumberFormat="1" applyFont="1" applyAlignment="1">
      <alignment horizontal="center" vertical="center" wrapText="1"/>
    </xf>
    <xf numFmtId="167" fontId="42" fillId="0" borderId="0" xfId="1" applyNumberFormat="1" applyFont="1"/>
    <xf numFmtId="0" fontId="42" fillId="0" borderId="0" xfId="1" applyFont="1" applyAlignment="1">
      <alignment horizontal="center"/>
    </xf>
    <xf numFmtId="4" fontId="38" fillId="0" borderId="0" xfId="962" applyNumberFormat="1" applyFont="1" applyAlignment="1">
      <alignment vertical="center" wrapText="1"/>
    </xf>
    <xf numFmtId="167" fontId="98" fillId="0" borderId="0" xfId="840" applyNumberFormat="1" applyFont="1" applyAlignment="1">
      <alignment wrapText="1"/>
    </xf>
    <xf numFmtId="0" fontId="38" fillId="0" borderId="0" xfId="1" applyFont="1"/>
    <xf numFmtId="0" fontId="37" fillId="0" borderId="0" xfId="1" applyFont="1" applyAlignment="1">
      <alignment wrapText="1"/>
    </xf>
    <xf numFmtId="0" fontId="42" fillId="0" borderId="0" xfId="1" applyFont="1" applyFill="1" applyAlignment="1">
      <alignment horizontal="justify"/>
    </xf>
    <xf numFmtId="49" fontId="98" fillId="0" borderId="0" xfId="840" applyNumberFormat="1" applyFont="1" applyAlignment="1">
      <alignment wrapText="1"/>
    </xf>
    <xf numFmtId="167" fontId="99" fillId="0" borderId="0" xfId="1" applyNumberFormat="1" applyFont="1" applyBorder="1" applyAlignment="1">
      <alignment horizontal="center" vertical="center"/>
    </xf>
    <xf numFmtId="0" fontId="99" fillId="0" borderId="0" xfId="821" applyFont="1" applyAlignment="1">
      <alignment horizontal="left" vertical="center"/>
    </xf>
    <xf numFmtId="0" fontId="99" fillId="0" borderId="0" xfId="821" applyFont="1" applyAlignment="1">
      <alignment horizontal="justify"/>
    </xf>
    <xf numFmtId="0" fontId="99" fillId="0" borderId="0" xfId="821" applyFont="1" applyAlignment="1">
      <alignment horizontal="left"/>
    </xf>
    <xf numFmtId="0" fontId="120" fillId="0" borderId="1" xfId="1" applyFont="1" applyBorder="1" applyAlignment="1">
      <alignment horizontal="left" vertical="center" wrapText="1"/>
    </xf>
    <xf numFmtId="0" fontId="120" fillId="0" borderId="1" xfId="1" applyFont="1" applyBorder="1" applyAlignment="1">
      <alignment vertical="center" wrapText="1"/>
    </xf>
    <xf numFmtId="0" fontId="121" fillId="3" borderId="1" xfId="1" applyFont="1" applyFill="1" applyBorder="1" applyAlignment="1">
      <alignment horizontal="left" vertical="center" wrapText="1"/>
    </xf>
    <xf numFmtId="0" fontId="121" fillId="3" borderId="1" xfId="1" applyFont="1" applyFill="1" applyBorder="1" applyAlignment="1">
      <alignment vertical="center" wrapText="1"/>
    </xf>
    <xf numFmtId="0" fontId="123" fillId="0" borderId="0" xfId="1" applyFont="1" applyFill="1" applyAlignment="1">
      <alignment horizontal="center" vertical="center"/>
    </xf>
    <xf numFmtId="0" fontId="123" fillId="0" borderId="0" xfId="1" applyFont="1" applyFill="1" applyAlignment="1">
      <alignment vertical="center" wrapText="1"/>
    </xf>
    <xf numFmtId="167" fontId="120" fillId="0" borderId="0" xfId="1" applyNumberFormat="1" applyFont="1" applyFill="1" applyAlignment="1">
      <alignment vertical="center"/>
    </xf>
    <xf numFmtId="0" fontId="123" fillId="0" borderId="0" xfId="1" applyFont="1" applyFill="1" applyAlignment="1">
      <alignment vertical="center"/>
    </xf>
    <xf numFmtId="0" fontId="123" fillId="0" borderId="0" xfId="1" applyFont="1" applyFill="1"/>
    <xf numFmtId="167" fontId="120" fillId="3" borderId="1" xfId="1" applyNumberFormat="1" applyFont="1" applyFill="1" applyBorder="1" applyAlignment="1">
      <alignment horizontal="center" vertical="center" wrapText="1"/>
    </xf>
    <xf numFmtId="4" fontId="120" fillId="3" borderId="1" xfId="1" applyNumberFormat="1" applyFont="1" applyFill="1" applyBorder="1" applyAlignment="1">
      <alignment horizontal="center" vertical="center"/>
    </xf>
    <xf numFmtId="0" fontId="123" fillId="0" borderId="0" xfId="1" applyFont="1" applyAlignment="1">
      <alignment horizontal="center" vertical="center"/>
    </xf>
    <xf numFmtId="0" fontId="123" fillId="0" borderId="1" xfId="1" applyFont="1" applyBorder="1" applyAlignment="1">
      <alignment horizontal="center" vertical="center" wrapText="1"/>
    </xf>
    <xf numFmtId="2" fontId="123" fillId="0" borderId="1" xfId="1" applyNumberFormat="1" applyFont="1" applyBorder="1" applyAlignment="1">
      <alignment horizontal="center" vertical="center" wrapText="1"/>
    </xf>
    <xf numFmtId="166" fontId="123" fillId="0" borderId="1" xfId="1" applyNumberFormat="1" applyFont="1" applyBorder="1" applyAlignment="1">
      <alignment horizontal="center" vertical="center" wrapText="1"/>
    </xf>
    <xf numFmtId="49" fontId="124" fillId="0" borderId="1" xfId="1" applyNumberFormat="1" applyFont="1" applyBorder="1" applyAlignment="1">
      <alignment horizontal="center" vertical="top" wrapText="1"/>
    </xf>
    <xf numFmtId="0" fontId="120" fillId="0" borderId="1" xfId="1" applyFont="1" applyBorder="1" applyAlignment="1">
      <alignment vertical="top" wrapText="1"/>
    </xf>
    <xf numFmtId="0" fontId="124" fillId="26" borderId="1" xfId="1" applyFont="1" applyFill="1" applyBorder="1" applyAlignment="1">
      <alignment vertical="top" wrapText="1"/>
    </xf>
    <xf numFmtId="49" fontId="125" fillId="0" borderId="1" xfId="1" applyNumberFormat="1" applyFont="1" applyBorder="1" applyAlignment="1">
      <alignment horizontal="center" vertical="top" wrapText="1"/>
    </xf>
    <xf numFmtId="0" fontId="123" fillId="0" borderId="1" xfId="1" applyFont="1" applyBorder="1" applyAlignment="1">
      <alignment vertical="top" wrapText="1"/>
    </xf>
    <xf numFmtId="0" fontId="123" fillId="0" borderId="13" xfId="1" applyFont="1" applyBorder="1" applyAlignment="1">
      <alignment vertical="top" wrapText="1"/>
    </xf>
    <xf numFmtId="0" fontId="125" fillId="26" borderId="1" xfId="1" applyFont="1" applyFill="1" applyBorder="1" applyAlignment="1">
      <alignment horizontal="left" vertical="top" wrapText="1"/>
    </xf>
    <xf numFmtId="166" fontId="120" fillId="26" borderId="1" xfId="1" applyNumberFormat="1" applyFont="1" applyFill="1" applyBorder="1" applyAlignment="1">
      <alignment horizontal="center" vertical="center" wrapText="1"/>
    </xf>
    <xf numFmtId="166" fontId="120" fillId="26" borderId="1" xfId="1" applyNumberFormat="1" applyFont="1" applyFill="1" applyBorder="1" applyAlignment="1">
      <alignment vertical="center" wrapText="1"/>
    </xf>
    <xf numFmtId="0" fontId="124" fillId="0" borderId="1" xfId="1" applyFont="1" applyBorder="1" applyAlignment="1">
      <alignment horizontal="center" vertical="top" wrapText="1"/>
    </xf>
    <xf numFmtId="0" fontId="124" fillId="0" borderId="1" xfId="1" applyFont="1" applyBorder="1" applyAlignment="1">
      <alignment horizontal="left" vertical="top" wrapText="1"/>
    </xf>
    <xf numFmtId="0" fontId="123" fillId="0" borderId="1" xfId="1" applyFont="1" applyBorder="1" applyAlignment="1">
      <alignment horizontal="justify" vertical="top"/>
    </xf>
    <xf numFmtId="0" fontId="123" fillId="0" borderId="1" xfId="1" applyFont="1" applyBorder="1" applyAlignment="1">
      <alignment horizontal="justify" vertical="center" wrapText="1"/>
    </xf>
    <xf numFmtId="0" fontId="125" fillId="0" borderId="1" xfId="1" applyFont="1" applyBorder="1" applyAlignment="1">
      <alignment horizontal="left" vertical="top" wrapText="1"/>
    </xf>
    <xf numFmtId="171" fontId="125" fillId="0" borderId="1" xfId="1" applyNumberFormat="1" applyFont="1" applyBorder="1" applyAlignment="1">
      <alignment horizontal="center" vertical="center" wrapText="1"/>
    </xf>
    <xf numFmtId="2" fontId="123" fillId="0" borderId="1" xfId="1" applyNumberFormat="1" applyFont="1" applyBorder="1" applyAlignment="1">
      <alignment horizontal="center" vertical="center"/>
    </xf>
    <xf numFmtId="4" fontId="125" fillId="0" borderId="1" xfId="1" applyNumberFormat="1" applyFont="1" applyBorder="1" applyAlignment="1">
      <alignment horizontal="justify" vertical="center" wrapText="1"/>
    </xf>
    <xf numFmtId="2" fontId="125" fillId="0" borderId="1" xfId="1" applyNumberFormat="1" applyFont="1" applyBorder="1" applyAlignment="1">
      <alignment horizontal="center" vertical="center" wrapText="1"/>
    </xf>
    <xf numFmtId="0" fontId="123" fillId="0" borderId="1" xfId="1" applyFont="1" applyBorder="1" applyAlignment="1">
      <alignment horizontal="justify"/>
    </xf>
    <xf numFmtId="0" fontId="123" fillId="0" borderId="1" xfId="1" applyFont="1" applyBorder="1" applyAlignment="1">
      <alignment horizontal="left" vertical="top" wrapText="1"/>
    </xf>
    <xf numFmtId="166" fontId="123" fillId="0" borderId="1" xfId="1" applyNumberFormat="1" applyFont="1" applyBorder="1" applyAlignment="1">
      <alignment horizontal="justify" vertical="center" wrapText="1"/>
    </xf>
    <xf numFmtId="166" fontId="123" fillId="0" borderId="1" xfId="1" applyNumberFormat="1" applyFont="1" applyBorder="1" applyAlignment="1">
      <alignment horizontal="justify" vertical="center"/>
    </xf>
    <xf numFmtId="0" fontId="123" fillId="27" borderId="1" xfId="1" applyFont="1" applyFill="1" applyBorder="1" applyAlignment="1">
      <alignment horizontal="center" vertical="top" wrapText="1"/>
    </xf>
    <xf numFmtId="0" fontId="120" fillId="26" borderId="1" xfId="1" applyFont="1" applyFill="1" applyBorder="1" applyAlignment="1">
      <alignment horizontal="left" vertical="top" wrapText="1"/>
    </xf>
    <xf numFmtId="166" fontId="120" fillId="0" borderId="1" xfId="1" applyNumberFormat="1" applyFont="1" applyBorder="1" applyAlignment="1">
      <alignment horizontal="center" vertical="center" wrapText="1"/>
    </xf>
    <xf numFmtId="166" fontId="120" fillId="0" borderId="1" xfId="1" applyNumberFormat="1" applyFont="1" applyBorder="1" applyAlignment="1">
      <alignment horizontal="justify" vertical="center" wrapText="1"/>
    </xf>
    <xf numFmtId="166" fontId="120" fillId="0" borderId="1" xfId="1" applyNumberFormat="1" applyFont="1" applyBorder="1" applyAlignment="1">
      <alignment horizontal="justify" vertical="center"/>
    </xf>
    <xf numFmtId="170" fontId="125" fillId="0" borderId="1" xfId="1" applyNumberFormat="1" applyFont="1" applyBorder="1" applyAlignment="1">
      <alignment horizontal="center" vertical="center" wrapText="1"/>
    </xf>
    <xf numFmtId="170" fontId="125" fillId="0" borderId="1" xfId="1" applyNumberFormat="1" applyFont="1" applyBorder="1" applyAlignment="1">
      <alignment horizontal="left" vertical="top" wrapText="1"/>
    </xf>
    <xf numFmtId="170" fontId="125" fillId="0" borderId="1" xfId="1" applyNumberFormat="1" applyFont="1" applyBorder="1" applyAlignment="1">
      <alignment vertical="center" wrapText="1"/>
    </xf>
    <xf numFmtId="49" fontId="120" fillId="3" borderId="1" xfId="1" applyNumberFormat="1" applyFont="1" applyFill="1" applyBorder="1" applyAlignment="1">
      <alignment vertical="center" wrapText="1"/>
    </xf>
    <xf numFmtId="49" fontId="120" fillId="26" borderId="1" xfId="1" applyNumberFormat="1" applyFont="1" applyFill="1" applyBorder="1" applyAlignment="1">
      <alignment horizontal="center" vertical="center" wrapText="1"/>
    </xf>
    <xf numFmtId="167" fontId="124" fillId="0" borderId="1" xfId="1" applyNumberFormat="1" applyFont="1" applyBorder="1" applyAlignment="1">
      <alignment horizontal="center" vertical="center" wrapText="1"/>
    </xf>
    <xf numFmtId="4" fontId="124" fillId="0" borderId="1" xfId="1" applyNumberFormat="1" applyFont="1" applyBorder="1" applyAlignment="1">
      <alignment horizontal="justify" vertical="center" wrapText="1"/>
    </xf>
    <xf numFmtId="0" fontId="120" fillId="0" borderId="1" xfId="1" applyFont="1" applyBorder="1" applyAlignment="1">
      <alignment horizontal="left" vertical="top" wrapText="1"/>
    </xf>
    <xf numFmtId="0" fontId="119" fillId="0" borderId="1" xfId="1" applyFont="1" applyBorder="1" applyAlignment="1">
      <alignment horizontal="justify" vertical="center"/>
    </xf>
    <xf numFmtId="0" fontId="127" fillId="0" borderId="1" xfId="1" applyFont="1" applyBorder="1" applyAlignment="1">
      <alignment vertical="top" wrapText="1"/>
    </xf>
    <xf numFmtId="0" fontId="128" fillId="3" borderId="1" xfId="1" applyFont="1" applyFill="1" applyBorder="1" applyAlignment="1">
      <alignment horizontal="justify" vertical="top" wrapText="1"/>
    </xf>
    <xf numFmtId="166" fontId="123" fillId="0" borderId="1" xfId="1" applyNumberFormat="1" applyFont="1" applyBorder="1" applyAlignment="1">
      <alignment horizontal="center" vertical="center"/>
    </xf>
    <xf numFmtId="167" fontId="127" fillId="0" borderId="1" xfId="1" applyNumberFormat="1" applyFont="1" applyBorder="1" applyAlignment="1">
      <alignment horizontal="center" vertical="center" wrapText="1"/>
    </xf>
    <xf numFmtId="0" fontId="127" fillId="0" borderId="1" xfId="0" applyFont="1" applyBorder="1" applyAlignment="1">
      <alignment horizontal="left" vertical="center" wrapText="1"/>
    </xf>
    <xf numFmtId="167" fontId="126" fillId="0" borderId="1" xfId="1" applyNumberFormat="1" applyFont="1" applyBorder="1" applyAlignment="1">
      <alignment horizontal="justify" vertical="center" wrapText="1"/>
    </xf>
    <xf numFmtId="49" fontId="126" fillId="0" borderId="1" xfId="1" applyNumberFormat="1" applyFont="1" applyBorder="1" applyAlignment="1">
      <alignment horizontal="center" vertical="center" wrapText="1"/>
    </xf>
    <xf numFmtId="0" fontId="125" fillId="0" borderId="1" xfId="1" applyFont="1" applyBorder="1" applyAlignment="1" applyProtection="1">
      <alignment vertical="top" wrapText="1"/>
      <protection locked="0"/>
    </xf>
    <xf numFmtId="0" fontId="125" fillId="0" borderId="1" xfId="1" applyFont="1" applyBorder="1" applyAlignment="1" applyProtection="1">
      <alignment horizontal="left" vertical="top" wrapText="1"/>
      <protection locked="0"/>
    </xf>
    <xf numFmtId="0" fontId="127" fillId="0" borderId="1" xfId="1" applyFont="1" applyBorder="1" applyAlignment="1">
      <alignment horizontal="left" vertical="center" wrapText="1"/>
    </xf>
    <xf numFmtId="0" fontId="124" fillId="0" borderId="1" xfId="1" applyFont="1" applyBorder="1" applyAlignment="1" applyProtection="1">
      <alignment horizontal="left" vertical="top" wrapText="1"/>
      <protection locked="0"/>
    </xf>
    <xf numFmtId="0" fontId="126" fillId="0" borderId="1" xfId="1" applyFont="1" applyBorder="1" applyAlignment="1">
      <alignment horizontal="left" vertical="center" wrapText="1"/>
    </xf>
    <xf numFmtId="0" fontId="124" fillId="0" borderId="1" xfId="1" applyFont="1" applyBorder="1" applyAlignment="1" applyProtection="1">
      <alignment horizontal="left" vertical="center" wrapText="1"/>
      <protection locked="0"/>
    </xf>
    <xf numFmtId="0" fontId="125" fillId="0" borderId="1" xfId="1" applyFont="1" applyBorder="1" applyAlignment="1" applyProtection="1">
      <alignment horizontal="left" vertical="center" wrapText="1"/>
      <protection locked="0"/>
    </xf>
    <xf numFmtId="0" fontId="125" fillId="0" borderId="1" xfId="0" applyFont="1" applyBorder="1" applyAlignment="1" applyProtection="1">
      <alignment horizontal="left" vertical="top" wrapText="1"/>
      <protection locked="0"/>
    </xf>
    <xf numFmtId="167" fontId="126" fillId="0" borderId="1" xfId="1" applyNumberFormat="1" applyFont="1" applyBorder="1" applyAlignment="1">
      <alignment horizontal="center" vertical="center" wrapText="1"/>
    </xf>
    <xf numFmtId="166" fontId="126" fillId="0" borderId="1" xfId="1" applyNumberFormat="1" applyFont="1" applyBorder="1" applyAlignment="1">
      <alignment horizontal="center" vertical="center" wrapText="1"/>
    </xf>
    <xf numFmtId="0" fontId="123" fillId="0" borderId="1" xfId="1" applyFont="1" applyBorder="1" applyAlignment="1">
      <alignment horizontal="left" vertical="center" wrapText="1"/>
    </xf>
    <xf numFmtId="167" fontId="120" fillId="0" borderId="1" xfId="1" applyNumberFormat="1" applyFont="1" applyBorder="1" applyAlignment="1">
      <alignment horizontal="justify" vertical="center" wrapText="1"/>
    </xf>
    <xf numFmtId="0" fontId="124" fillId="0" borderId="1" xfId="1" applyFont="1" applyBorder="1" applyAlignment="1" applyProtection="1">
      <alignment horizontal="justify" vertical="center" wrapText="1"/>
      <protection locked="0"/>
    </xf>
    <xf numFmtId="0" fontId="126" fillId="0" borderId="1" xfId="1" applyFont="1" applyBorder="1" applyAlignment="1">
      <alignment vertical="center" wrapText="1"/>
    </xf>
    <xf numFmtId="4" fontId="123" fillId="0" borderId="1" xfId="882" applyNumberFormat="1" applyFont="1" applyFill="1" applyBorder="1" applyAlignment="1">
      <alignment horizontal="justify" vertical="top" wrapText="1"/>
    </xf>
    <xf numFmtId="0" fontId="123" fillId="0" borderId="1" xfId="1" applyFont="1" applyFill="1" applyBorder="1" applyAlignment="1" applyProtection="1">
      <alignment horizontal="justify" vertical="top" wrapText="1"/>
      <protection locked="0"/>
    </xf>
    <xf numFmtId="4" fontId="123" fillId="0" borderId="1" xfId="881" applyNumberFormat="1" applyFont="1" applyFill="1" applyBorder="1" applyAlignment="1">
      <alignment horizontal="center" vertical="center" wrapText="1"/>
    </xf>
    <xf numFmtId="0" fontId="123" fillId="0" borderId="1" xfId="882" applyFont="1" applyFill="1" applyBorder="1" applyAlignment="1">
      <alignment horizontal="justify" vertical="top" wrapText="1"/>
    </xf>
    <xf numFmtId="0" fontId="123" fillId="0" borderId="1" xfId="881" applyFont="1" applyFill="1" applyBorder="1" applyAlignment="1">
      <alignment vertical="top" wrapText="1"/>
    </xf>
    <xf numFmtId="4" fontId="123" fillId="0" borderId="1" xfId="881" applyNumberFormat="1" applyFont="1" applyFill="1" applyBorder="1" applyAlignment="1">
      <alignment horizontal="justify" vertical="top" wrapText="1"/>
    </xf>
    <xf numFmtId="0" fontId="125" fillId="0" borderId="1" xfId="1" applyFont="1" applyFill="1" applyBorder="1" applyAlignment="1" applyProtection="1">
      <alignment horizontal="justify" vertical="top" wrapText="1"/>
      <protection locked="0"/>
    </xf>
    <xf numFmtId="0" fontId="120" fillId="0" borderId="1" xfId="881" applyFont="1" applyFill="1" applyBorder="1" applyAlignment="1">
      <alignment vertical="top" wrapText="1"/>
    </xf>
    <xf numFmtId="4" fontId="120" fillId="0" borderId="1" xfId="882" applyNumberFormat="1" applyFont="1" applyFill="1" applyBorder="1" applyAlignment="1">
      <alignment horizontal="center" vertical="center" wrapText="1"/>
    </xf>
    <xf numFmtId="0" fontId="120" fillId="0" borderId="0" xfId="902" applyFont="1" applyFill="1" applyAlignment="1">
      <alignment horizontal="left" vertical="center" wrapText="1"/>
    </xf>
    <xf numFmtId="0" fontId="123" fillId="0" borderId="1" xfId="1" applyFont="1" applyFill="1" applyBorder="1" applyAlignment="1">
      <alignment horizontal="center" vertical="center" wrapText="1"/>
    </xf>
    <xf numFmtId="2" fontId="123" fillId="0" borderId="1" xfId="1" applyNumberFormat="1" applyFont="1" applyFill="1" applyBorder="1" applyAlignment="1">
      <alignment horizontal="center" vertical="center" wrapText="1"/>
    </xf>
    <xf numFmtId="166" fontId="123" fillId="0" borderId="1" xfId="1" applyNumberFormat="1" applyFont="1" applyFill="1" applyBorder="1" applyAlignment="1">
      <alignment horizontal="center" vertical="center" wrapText="1"/>
    </xf>
    <xf numFmtId="0" fontId="125" fillId="0" borderId="1" xfId="821" applyFont="1" applyBorder="1" applyAlignment="1">
      <alignment horizontal="center" vertical="center" wrapText="1"/>
    </xf>
    <xf numFmtId="1" fontId="125" fillId="0" borderId="1" xfId="821" applyNumberFormat="1" applyFont="1" applyBorder="1" applyAlignment="1">
      <alignment horizontal="center" vertical="center" wrapText="1"/>
    </xf>
    <xf numFmtId="0" fontId="123" fillId="0" borderId="1" xfId="821" applyFont="1" applyFill="1" applyBorder="1" applyAlignment="1">
      <alignment horizontal="center" vertical="center" wrapText="1"/>
    </xf>
    <xf numFmtId="0" fontId="124" fillId="3" borderId="1" xfId="902" applyNumberFormat="1" applyFont="1" applyFill="1" applyBorder="1" applyAlignment="1" applyProtection="1">
      <alignment horizontal="left" vertical="top" wrapText="1"/>
      <protection locked="0"/>
    </xf>
    <xf numFmtId="166" fontId="124" fillId="3" borderId="1" xfId="821" applyNumberFormat="1" applyFont="1" applyFill="1" applyBorder="1" applyAlignment="1">
      <alignment horizontal="center" vertical="center" wrapText="1"/>
    </xf>
    <xf numFmtId="166" fontId="125" fillId="3" borderId="1" xfId="821" applyNumberFormat="1" applyFont="1" applyFill="1" applyBorder="1" applyAlignment="1">
      <alignment vertical="top" wrapText="1"/>
    </xf>
    <xf numFmtId="167" fontId="124" fillId="3" borderId="1" xfId="821" applyNumberFormat="1" applyFont="1" applyFill="1" applyBorder="1" applyAlignment="1">
      <alignment horizontal="center" vertical="center" wrapText="1"/>
    </xf>
    <xf numFmtId="0" fontId="125" fillId="3" borderId="1" xfId="902" applyNumberFormat="1" applyFont="1" applyFill="1" applyBorder="1" applyAlignment="1" applyProtection="1">
      <alignment horizontal="left" vertical="top" wrapText="1"/>
      <protection locked="0"/>
    </xf>
    <xf numFmtId="0" fontId="120" fillId="3" borderId="1" xfId="1" applyFont="1" applyFill="1" applyBorder="1" applyAlignment="1">
      <alignment horizontal="justify" vertical="top" wrapText="1"/>
    </xf>
    <xf numFmtId="0" fontId="130" fillId="3" borderId="1" xfId="1" applyFont="1" applyFill="1" applyBorder="1" applyAlignment="1">
      <alignment vertical="center" wrapText="1"/>
    </xf>
    <xf numFmtId="0" fontId="123" fillId="3" borderId="1" xfId="1" applyFont="1" applyFill="1" applyBorder="1" applyAlignment="1">
      <alignment horizontal="center" vertical="center" wrapText="1"/>
    </xf>
    <xf numFmtId="0" fontId="123" fillId="0" borderId="1" xfId="1" applyFont="1" applyFill="1" applyBorder="1" applyAlignment="1">
      <alignment horizontal="center" vertical="center"/>
    </xf>
    <xf numFmtId="1" fontId="123" fillId="0" borderId="1" xfId="1" applyNumberFormat="1" applyFont="1" applyBorder="1" applyAlignment="1">
      <alignment horizontal="center" vertical="center" wrapText="1"/>
    </xf>
    <xf numFmtId="2" fontId="120" fillId="0" borderId="1" xfId="1" applyNumberFormat="1" applyFont="1" applyBorder="1" applyAlignment="1">
      <alignment horizontal="left" vertical="top" wrapText="1"/>
    </xf>
    <xf numFmtId="2" fontId="123" fillId="0" borderId="1" xfId="1" applyNumberFormat="1" applyFont="1" applyBorder="1" applyAlignment="1">
      <alignment horizontal="left" vertical="top" wrapText="1"/>
    </xf>
    <xf numFmtId="4" fontId="123" fillId="0" borderId="1" xfId="1" applyNumberFormat="1" applyFont="1" applyBorder="1" applyAlignment="1" applyProtection="1">
      <alignment vertical="top" wrapText="1"/>
      <protection locked="0"/>
    </xf>
    <xf numFmtId="167" fontId="123" fillId="0" borderId="1" xfId="1" applyNumberFormat="1" applyFont="1" applyBorder="1" applyAlignment="1">
      <alignment vertical="center" wrapText="1"/>
    </xf>
    <xf numFmtId="4" fontId="123" fillId="0" borderId="1" xfId="1" applyNumberFormat="1" applyFont="1" applyBorder="1" applyAlignment="1">
      <alignment horizontal="center" vertical="center" wrapText="1"/>
    </xf>
    <xf numFmtId="167" fontId="120" fillId="0" borderId="1" xfId="1" applyNumberFormat="1" applyFont="1" applyBorder="1" applyAlignment="1">
      <alignment horizontal="justify" vertical="top" wrapText="1"/>
    </xf>
    <xf numFmtId="2" fontId="123" fillId="0" borderId="1" xfId="0" applyNumberFormat="1" applyFont="1" applyBorder="1" applyAlignment="1">
      <alignment horizontal="left" vertical="center" wrapText="1"/>
    </xf>
    <xf numFmtId="0" fontId="124" fillId="0" borderId="1" xfId="1" applyFont="1" applyFill="1" applyBorder="1" applyAlignment="1" applyProtection="1">
      <alignment horizontal="left" vertical="top" wrapText="1"/>
      <protection locked="0"/>
    </xf>
    <xf numFmtId="49" fontId="123" fillId="0" borderId="1" xfId="1" applyNumberFormat="1" applyFont="1" applyBorder="1" applyAlignment="1">
      <alignment horizontal="center" vertical="top" wrapText="1"/>
    </xf>
    <xf numFmtId="1" fontId="123" fillId="3" borderId="1" xfId="1" applyNumberFormat="1" applyFont="1" applyFill="1" applyBorder="1" applyAlignment="1">
      <alignment horizontal="center" vertical="center" wrapText="1"/>
    </xf>
    <xf numFmtId="0" fontId="130" fillId="3" borderId="1" xfId="1" applyFont="1" applyFill="1" applyBorder="1" applyAlignment="1">
      <alignment horizontal="justify" vertical="top" wrapText="1"/>
    </xf>
    <xf numFmtId="0" fontId="128" fillId="3" borderId="1" xfId="1" applyFont="1" applyFill="1" applyBorder="1" applyAlignment="1">
      <alignment vertical="center" wrapText="1"/>
    </xf>
    <xf numFmtId="0" fontId="128" fillId="3" borderId="1" xfId="1" applyFont="1" applyFill="1" applyBorder="1"/>
    <xf numFmtId="0" fontId="130" fillId="3" borderId="1" xfId="1" applyFont="1" applyFill="1" applyBorder="1" applyAlignment="1">
      <alignment vertical="center"/>
    </xf>
    <xf numFmtId="166" fontId="130" fillId="3" borderId="1" xfId="1" applyNumberFormat="1" applyFont="1" applyFill="1" applyBorder="1" applyAlignment="1">
      <alignment horizontal="justify" vertical="center" wrapText="1"/>
    </xf>
    <xf numFmtId="166" fontId="130" fillId="3" borderId="1" xfId="1" applyNumberFormat="1" applyFont="1" applyFill="1" applyBorder="1" applyAlignment="1">
      <alignment vertical="center"/>
    </xf>
    <xf numFmtId="166" fontId="130" fillId="3" borderId="1" xfId="1" applyNumberFormat="1" applyFont="1" applyFill="1" applyBorder="1" applyAlignment="1">
      <alignment horizontal="justify"/>
    </xf>
    <xf numFmtId="0" fontId="128" fillId="3" borderId="1" xfId="1" applyFont="1" applyFill="1" applyBorder="1" applyAlignment="1">
      <alignment horizontal="center" vertical="center" wrapText="1"/>
    </xf>
    <xf numFmtId="0" fontId="120" fillId="0" borderId="0" xfId="1" applyFont="1" applyAlignment="1">
      <alignment horizontal="left"/>
    </xf>
    <xf numFmtId="0" fontId="120" fillId="0" borderId="0" xfId="1" applyFont="1" applyAlignment="1">
      <alignment horizontal="center"/>
    </xf>
    <xf numFmtId="4" fontId="120" fillId="0" borderId="0" xfId="1" applyNumberFormat="1" applyFont="1" applyAlignment="1">
      <alignment horizontal="center"/>
    </xf>
    <xf numFmtId="4" fontId="123" fillId="0" borderId="0" xfId="1" applyNumberFormat="1" applyFont="1"/>
    <xf numFmtId="49" fontId="120" fillId="0" borderId="1" xfId="1" applyNumberFormat="1" applyFont="1" applyBorder="1" applyAlignment="1">
      <alignment horizontal="center" vertical="top" wrapText="1"/>
    </xf>
    <xf numFmtId="167" fontId="120" fillId="0" borderId="1" xfId="1" applyNumberFormat="1" applyFont="1" applyBorder="1" applyAlignment="1">
      <alignment horizontal="left" vertical="top" wrapText="1"/>
    </xf>
    <xf numFmtId="167" fontId="123"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xf>
    <xf numFmtId="49" fontId="120" fillId="0" borderId="1" xfId="1" applyNumberFormat="1" applyFont="1" applyBorder="1" applyAlignment="1">
      <alignment horizontal="center" vertical="top"/>
    </xf>
    <xf numFmtId="167" fontId="120" fillId="0" borderId="1" xfId="1" applyNumberFormat="1" applyFont="1" applyBorder="1" applyAlignment="1">
      <alignment horizontal="justify" vertical="top"/>
    </xf>
    <xf numFmtId="167" fontId="123" fillId="0" borderId="1" xfId="1" applyNumberFormat="1" applyFont="1" applyBorder="1" applyAlignment="1">
      <alignment vertical="top" wrapText="1"/>
    </xf>
    <xf numFmtId="0" fontId="128" fillId="0" borderId="1" xfId="1248" applyFont="1" applyBorder="1" applyAlignment="1">
      <alignment horizontal="center"/>
    </xf>
    <xf numFmtId="0" fontId="130" fillId="0" borderId="1" xfId="1248" applyFont="1" applyBorder="1" applyAlignment="1">
      <alignment horizontal="center" vertical="center"/>
    </xf>
    <xf numFmtId="167" fontId="130" fillId="0" borderId="1" xfId="1248" applyNumberFormat="1" applyFont="1" applyBorder="1" applyAlignment="1">
      <alignment horizontal="justify" vertical="top"/>
    </xf>
    <xf numFmtId="167" fontId="130" fillId="0" borderId="1" xfId="1248" applyNumberFormat="1" applyFont="1" applyBorder="1" applyAlignment="1">
      <alignment horizontal="left" vertical="top"/>
    </xf>
    <xf numFmtId="167" fontId="130" fillId="0" borderId="1" xfId="1248" applyNumberFormat="1" applyFont="1" applyBorder="1" applyAlignment="1">
      <alignment horizontal="left" vertical="top" wrapText="1"/>
    </xf>
    <xf numFmtId="167" fontId="131" fillId="0" borderId="1" xfId="1248" applyNumberFormat="1" applyFont="1" applyBorder="1" applyAlignment="1">
      <alignment horizontal="justify" vertical="top"/>
    </xf>
    <xf numFmtId="167" fontId="128" fillId="0" borderId="1" xfId="1248" applyNumberFormat="1" applyFont="1" applyBorder="1" applyAlignment="1">
      <alignment horizontal="left" vertical="top" wrapText="1"/>
    </xf>
    <xf numFmtId="49" fontId="128" fillId="0" borderId="1" xfId="1248" applyNumberFormat="1" applyFont="1" applyBorder="1" applyAlignment="1">
      <alignment horizontal="center" vertical="top"/>
    </xf>
    <xf numFmtId="0" fontId="128" fillId="0" borderId="1" xfId="1248" applyFont="1" applyBorder="1" applyAlignment="1">
      <alignment horizontal="left" vertical="top" wrapText="1"/>
    </xf>
    <xf numFmtId="167" fontId="123" fillId="0" borderId="1" xfId="1248" applyNumberFormat="1" applyFont="1" applyFill="1" applyBorder="1" applyAlignment="1">
      <alignment horizontal="justify" vertical="top"/>
    </xf>
    <xf numFmtId="167" fontId="123" fillId="0" borderId="1" xfId="1248" applyNumberFormat="1" applyFont="1" applyBorder="1" applyAlignment="1">
      <alignment horizontal="justify" vertical="top"/>
    </xf>
    <xf numFmtId="166" fontId="120" fillId="0" borderId="1" xfId="1" applyNumberFormat="1" applyFont="1" applyBorder="1" applyAlignment="1">
      <alignment horizontal="left" vertical="top" wrapText="1"/>
    </xf>
    <xf numFmtId="166" fontId="123" fillId="0" borderId="1" xfId="1" applyNumberFormat="1" applyFont="1" applyBorder="1" applyAlignment="1">
      <alignment vertical="top" wrapText="1"/>
    </xf>
    <xf numFmtId="167" fontId="124" fillId="0" borderId="1" xfId="840" applyNumberFormat="1" applyFont="1" applyBorder="1" applyAlignment="1">
      <alignment horizontal="center" vertical="center" wrapText="1"/>
    </xf>
    <xf numFmtId="0" fontId="120" fillId="0" borderId="1" xfId="840" applyFont="1" applyBorder="1" applyAlignment="1">
      <alignment horizontal="left" vertical="top" wrapText="1"/>
    </xf>
    <xf numFmtId="167" fontId="123" fillId="0" borderId="1" xfId="840" applyNumberFormat="1" applyFont="1" applyBorder="1" applyAlignment="1">
      <alignment horizontal="center" vertical="center"/>
    </xf>
    <xf numFmtId="167" fontId="125" fillId="0" borderId="1" xfId="840" applyNumberFormat="1" applyFont="1" applyBorder="1" applyAlignment="1">
      <alignment horizontal="center" vertical="center" wrapText="1"/>
    </xf>
    <xf numFmtId="167" fontId="125" fillId="0" borderId="1" xfId="840" applyNumberFormat="1" applyFont="1" applyFill="1" applyBorder="1" applyAlignment="1">
      <alignment horizontal="center" vertical="center" wrapText="1"/>
    </xf>
    <xf numFmtId="167" fontId="125" fillId="3" borderId="1" xfId="840" applyNumberFormat="1" applyFont="1" applyFill="1" applyBorder="1" applyAlignment="1">
      <alignment horizontal="justify" vertical="top" wrapText="1"/>
    </xf>
    <xf numFmtId="167" fontId="123" fillId="0" borderId="1" xfId="840" applyNumberFormat="1" applyFont="1" applyFill="1" applyBorder="1" applyAlignment="1">
      <alignment horizontal="justify" vertical="top" wrapText="1"/>
    </xf>
    <xf numFmtId="0" fontId="124" fillId="0" borderId="1" xfId="840" applyFont="1" applyBorder="1" applyAlignment="1">
      <alignment horizontal="left" vertical="top" wrapText="1"/>
    </xf>
    <xf numFmtId="167" fontId="120" fillId="0" borderId="1" xfId="840" applyNumberFormat="1" applyFont="1" applyBorder="1" applyAlignment="1">
      <alignment horizontal="center" vertical="center"/>
    </xf>
    <xf numFmtId="49" fontId="123" fillId="0" borderId="1" xfId="1" applyNumberFormat="1" applyFont="1" applyBorder="1" applyAlignment="1">
      <alignment vertical="center" wrapText="1"/>
    </xf>
    <xf numFmtId="0" fontId="125" fillId="0" borderId="1" xfId="1" applyFont="1" applyFill="1" applyBorder="1" applyAlignment="1">
      <alignment horizontal="justify" vertical="top" wrapText="1"/>
    </xf>
    <xf numFmtId="0" fontId="123" fillId="0" borderId="1" xfId="1" applyFont="1" applyBorder="1" applyAlignment="1">
      <alignment vertical="center" wrapText="1"/>
    </xf>
    <xf numFmtId="49" fontId="125" fillId="0" borderId="1" xfId="840" applyNumberFormat="1" applyFont="1" applyBorder="1" applyAlignment="1">
      <alignment vertical="center" wrapText="1"/>
    </xf>
    <xf numFmtId="0" fontId="125" fillId="0" borderId="1" xfId="840" applyFont="1" applyBorder="1" applyAlignment="1">
      <alignment vertical="top" wrapText="1"/>
    </xf>
    <xf numFmtId="167" fontId="125" fillId="0" borderId="17" xfId="840" applyNumberFormat="1" applyFont="1" applyBorder="1" applyAlignment="1">
      <alignment horizontal="center" vertical="center" wrapText="1"/>
    </xf>
    <xf numFmtId="166" fontId="131" fillId="0" borderId="1" xfId="1" applyNumberFormat="1" applyFont="1" applyBorder="1" applyAlignment="1">
      <alignment horizontal="justify" vertical="top"/>
    </xf>
    <xf numFmtId="167" fontId="120" fillId="0" borderId="1" xfId="1" applyNumberFormat="1" applyFont="1" applyBorder="1" applyAlignment="1">
      <alignment horizontal="justify" vertical="center"/>
    </xf>
    <xf numFmtId="167" fontId="123" fillId="0" borderId="1" xfId="1" applyNumberFormat="1" applyFont="1" applyBorder="1" applyAlignment="1">
      <alignment horizontal="justify" vertical="center"/>
    </xf>
    <xf numFmtId="166" fontId="120" fillId="0" borderId="1" xfId="1" applyNumberFormat="1" applyFont="1" applyBorder="1" applyAlignment="1">
      <alignment horizontal="center" vertical="center"/>
    </xf>
    <xf numFmtId="166" fontId="131" fillId="0" borderId="1" xfId="1" applyNumberFormat="1" applyFont="1" applyBorder="1" applyAlignment="1">
      <alignment horizontal="justify" vertical="top" wrapText="1"/>
    </xf>
    <xf numFmtId="166" fontId="133" fillId="0" borderId="1" xfId="1" applyNumberFormat="1" applyFont="1" applyBorder="1" applyAlignment="1">
      <alignment horizontal="justify" vertical="top" wrapText="1"/>
    </xf>
    <xf numFmtId="0" fontId="130" fillId="0" borderId="1" xfId="0" applyFont="1" applyBorder="1" applyAlignment="1">
      <alignment vertical="center" wrapText="1"/>
    </xf>
    <xf numFmtId="0" fontId="130" fillId="0" borderId="1" xfId="0" applyFont="1" applyBorder="1" applyAlignment="1">
      <alignment horizontal="justify" vertical="center" wrapText="1"/>
    </xf>
    <xf numFmtId="0" fontId="128" fillId="0" borderId="1" xfId="0" applyFont="1" applyBorder="1" applyAlignment="1">
      <alignment vertical="center" wrapText="1"/>
    </xf>
    <xf numFmtId="0" fontId="128" fillId="0" borderId="1" xfId="0" applyFont="1" applyBorder="1" applyAlignment="1">
      <alignment horizontal="justify" vertical="center" wrapText="1"/>
    </xf>
    <xf numFmtId="0" fontId="130" fillId="0" borderId="1" xfId="0" applyFont="1" applyBorder="1" applyAlignment="1">
      <alignment horizontal="justify" vertical="top" wrapText="1"/>
    </xf>
    <xf numFmtId="167" fontId="125" fillId="0" borderId="1" xfId="1" applyNumberFormat="1" applyFont="1" applyBorder="1" applyAlignment="1" applyProtection="1">
      <alignment horizontal="left" vertical="top" wrapText="1"/>
      <protection locked="0"/>
    </xf>
    <xf numFmtId="167" fontId="124" fillId="0" borderId="1" xfId="1" applyNumberFormat="1" applyFont="1" applyBorder="1" applyAlignment="1" applyProtection="1">
      <alignment horizontal="left" vertical="top" wrapText="1"/>
      <protection locked="0"/>
    </xf>
    <xf numFmtId="167" fontId="124" fillId="3" borderId="1" xfId="1" applyNumberFormat="1" applyFont="1" applyFill="1" applyBorder="1" applyAlignment="1" applyProtection="1">
      <alignment horizontal="left" vertical="top" wrapText="1"/>
      <protection locked="0"/>
    </xf>
    <xf numFmtId="4" fontId="123" fillId="3" borderId="1" xfId="1" applyNumberFormat="1" applyFont="1" applyFill="1" applyBorder="1" applyAlignment="1">
      <alignment horizontal="center" vertical="center" wrapText="1"/>
    </xf>
    <xf numFmtId="0" fontId="123" fillId="3" borderId="1" xfId="903" applyFont="1" applyFill="1" applyBorder="1" applyAlignment="1">
      <alignment horizontal="left" vertical="top" wrapText="1"/>
    </xf>
    <xf numFmtId="0" fontId="120" fillId="3" borderId="1" xfId="903" applyFont="1" applyFill="1" applyBorder="1" applyAlignment="1">
      <alignment horizontal="left" vertical="top" wrapText="1"/>
    </xf>
    <xf numFmtId="0" fontId="123" fillId="0" borderId="1" xfId="895" applyFont="1" applyBorder="1" applyAlignment="1">
      <alignment horizontal="center" vertical="center" wrapText="1"/>
    </xf>
    <xf numFmtId="1" fontId="123" fillId="0" borderId="1" xfId="895" applyNumberFormat="1" applyFont="1" applyBorder="1" applyAlignment="1">
      <alignment horizontal="center" vertical="top" wrapText="1"/>
    </xf>
    <xf numFmtId="1" fontId="123" fillId="0" borderId="1" xfId="895" applyNumberFormat="1" applyFont="1" applyBorder="1" applyAlignment="1">
      <alignment horizontal="center" vertical="center" wrapText="1"/>
    </xf>
    <xf numFmtId="1" fontId="120" fillId="0" borderId="1" xfId="895" applyNumberFormat="1" applyFont="1" applyBorder="1" applyAlignment="1">
      <alignment horizontal="left" vertical="top"/>
    </xf>
    <xf numFmtId="2" fontId="120" fillId="0" borderId="1" xfId="895" applyNumberFormat="1" applyFont="1" applyBorder="1" applyAlignment="1">
      <alignment horizontal="center" vertical="top"/>
    </xf>
    <xf numFmtId="166" fontId="120" fillId="0" borderId="1" xfId="895" applyNumberFormat="1" applyFont="1" applyBorder="1" applyAlignment="1">
      <alignment horizontal="center" vertical="top"/>
    </xf>
    <xf numFmtId="1" fontId="120" fillId="0" borderId="1" xfId="895" applyNumberFormat="1" applyFont="1" applyBorder="1" applyAlignment="1">
      <alignment horizontal="center" vertical="top"/>
    </xf>
    <xf numFmtId="167" fontId="120" fillId="0" borderId="1" xfId="895" applyNumberFormat="1" applyFont="1" applyBorder="1" applyAlignment="1">
      <alignment horizontal="center" vertical="center" wrapText="1"/>
    </xf>
    <xf numFmtId="0" fontId="120" fillId="0" borderId="1" xfId="895" applyFont="1" applyBorder="1" applyAlignment="1">
      <alignment horizontal="left" vertical="top" wrapText="1"/>
    </xf>
    <xf numFmtId="4" fontId="120" fillId="0" borderId="1" xfId="895" applyNumberFormat="1" applyFont="1" applyBorder="1" applyAlignment="1">
      <alignment horizontal="center" vertical="center" wrapText="1"/>
    </xf>
    <xf numFmtId="166" fontId="120" fillId="0" borderId="1" xfId="895" applyNumberFormat="1" applyFont="1" applyBorder="1" applyAlignment="1">
      <alignment horizontal="center" vertical="center"/>
    </xf>
    <xf numFmtId="0" fontId="123" fillId="0" borderId="1" xfId="895" applyFont="1" applyBorder="1" applyAlignment="1">
      <alignment horizontal="left" vertical="top" wrapText="1"/>
    </xf>
    <xf numFmtId="4" fontId="123" fillId="0" borderId="1" xfId="895" applyNumberFormat="1" applyFont="1" applyBorder="1" applyAlignment="1">
      <alignment horizontal="center" vertical="center" wrapText="1"/>
    </xf>
    <xf numFmtId="167" fontId="123" fillId="0" borderId="1" xfId="895" applyNumberFormat="1" applyFont="1" applyBorder="1" applyAlignment="1">
      <alignment horizontal="center" vertical="center" wrapText="1"/>
    </xf>
    <xf numFmtId="1" fontId="120" fillId="0" borderId="1" xfId="895" applyNumberFormat="1" applyFont="1" applyBorder="1" applyAlignment="1">
      <alignment horizontal="justify" vertical="top" wrapText="1"/>
    </xf>
    <xf numFmtId="1" fontId="123" fillId="0" borderId="1" xfId="895" applyNumberFormat="1" applyFont="1" applyFill="1" applyBorder="1" applyAlignment="1">
      <alignment horizontal="left" vertical="top" wrapText="1"/>
    </xf>
    <xf numFmtId="0" fontId="123" fillId="0" borderId="1" xfId="895" applyFont="1" applyFill="1" applyBorder="1" applyAlignment="1">
      <alignment horizontal="left" vertical="top" wrapText="1"/>
    </xf>
    <xf numFmtId="0" fontId="123" fillId="0" borderId="0" xfId="1" applyFont="1" applyFill="1" applyAlignment="1">
      <alignment horizontal="center"/>
    </xf>
    <xf numFmtId="0" fontId="123" fillId="0" borderId="0" xfId="1" applyFont="1" applyFill="1" applyAlignment="1">
      <alignment horizontal="justify"/>
    </xf>
    <xf numFmtId="0" fontId="123" fillId="0" borderId="1" xfId="1" applyFont="1" applyFill="1" applyBorder="1" applyAlignment="1">
      <alignment horizontal="center" vertical="top" wrapText="1"/>
    </xf>
    <xf numFmtId="0" fontId="128" fillId="0" borderId="1" xfId="1" applyFont="1" applyFill="1" applyBorder="1" applyAlignment="1">
      <alignment horizontal="left" vertical="top" wrapText="1"/>
    </xf>
    <xf numFmtId="2" fontId="123" fillId="0" borderId="1" xfId="1" applyNumberFormat="1" applyFont="1" applyFill="1" applyBorder="1" applyAlignment="1">
      <alignment horizontal="center" vertical="top" wrapText="1"/>
    </xf>
    <xf numFmtId="0" fontId="127" fillId="0" borderId="1" xfId="1" applyFont="1" applyFill="1" applyBorder="1" applyAlignment="1">
      <alignment horizontal="center" vertical="top" wrapText="1"/>
    </xf>
    <xf numFmtId="0" fontId="127" fillId="0" borderId="1" xfId="1" applyFont="1" applyFill="1" applyBorder="1" applyAlignment="1">
      <alignment horizontal="center" vertical="center" wrapText="1"/>
    </xf>
    <xf numFmtId="0" fontId="127" fillId="0" borderId="1" xfId="1" applyFont="1" applyFill="1" applyBorder="1" applyAlignment="1">
      <alignment horizontal="justify" vertical="top" wrapText="1"/>
    </xf>
    <xf numFmtId="0" fontId="127" fillId="0" borderId="1" xfId="1" applyFont="1" applyFill="1" applyBorder="1" applyAlignment="1">
      <alignment horizontal="left" vertical="top" wrapText="1"/>
    </xf>
    <xf numFmtId="0" fontId="128" fillId="0" borderId="1" xfId="1" applyFont="1" applyFill="1" applyBorder="1" applyAlignment="1">
      <alignment vertical="top" wrapText="1"/>
    </xf>
    <xf numFmtId="2" fontId="123" fillId="0" borderId="1" xfId="1" applyNumberFormat="1" applyFont="1" applyFill="1" applyBorder="1" applyAlignment="1">
      <alignment horizontal="center" vertical="center"/>
    </xf>
    <xf numFmtId="0" fontId="123" fillId="0" borderId="0" xfId="1" applyFont="1" applyAlignment="1">
      <alignment horizontal="left" vertical="top"/>
    </xf>
    <xf numFmtId="0" fontId="123" fillId="0" borderId="0" xfId="1" applyFont="1" applyAlignment="1">
      <alignment horizontal="justify" vertical="top"/>
    </xf>
    <xf numFmtId="0" fontId="123" fillId="0" borderId="1" xfId="1" applyFont="1" applyBorder="1" applyAlignment="1">
      <alignment horizontal="center" vertical="top"/>
    </xf>
    <xf numFmtId="0" fontId="120" fillId="0" borderId="1" xfId="1" applyFont="1" applyBorder="1" applyAlignment="1">
      <alignment horizontal="left" vertical="top"/>
    </xf>
    <xf numFmtId="2" fontId="123" fillId="0" borderId="1" xfId="1" applyNumberFormat="1" applyFont="1" applyBorder="1" applyAlignment="1">
      <alignment horizontal="justify" vertical="top" wrapText="1"/>
    </xf>
    <xf numFmtId="167" fontId="123" fillId="0" borderId="1" xfId="1" applyNumberFormat="1" applyFont="1" applyBorder="1" applyAlignment="1">
      <alignment horizontal="center" vertical="center"/>
    </xf>
    <xf numFmtId="0" fontId="120" fillId="0" borderId="0" xfId="1" applyFont="1" applyFill="1" applyAlignment="1">
      <alignment horizontal="left"/>
    </xf>
    <xf numFmtId="0" fontId="120" fillId="0" borderId="0" xfId="1" applyFont="1" applyFill="1" applyAlignment="1">
      <alignment horizontal="justify"/>
    </xf>
    <xf numFmtId="49" fontId="120" fillId="0" borderId="1" xfId="1" applyNumberFormat="1" applyFont="1" applyFill="1" applyBorder="1" applyAlignment="1">
      <alignment horizontal="center" vertical="top" wrapText="1"/>
    </xf>
    <xf numFmtId="166" fontId="120" fillId="0" borderId="1" xfId="1" applyNumberFormat="1" applyFont="1" applyFill="1" applyBorder="1" applyAlignment="1">
      <alignment horizontal="left" vertical="top" wrapText="1"/>
    </xf>
    <xf numFmtId="166" fontId="120" fillId="0" borderId="1" xfId="1" applyNumberFormat="1" applyFont="1" applyFill="1" applyBorder="1" applyAlignment="1">
      <alignment horizontal="center" vertical="center" wrapText="1"/>
    </xf>
    <xf numFmtId="166" fontId="120" fillId="0" borderId="1" xfId="1" applyNumberFormat="1" applyFont="1" applyFill="1" applyBorder="1" applyAlignment="1">
      <alignment horizontal="justify" vertical="top" wrapText="1"/>
    </xf>
    <xf numFmtId="0" fontId="125" fillId="0" borderId="1" xfId="1" applyFont="1" applyFill="1" applyBorder="1" applyAlignment="1" applyProtection="1">
      <alignment horizontal="left" vertical="top" wrapText="1"/>
      <protection locked="0"/>
    </xf>
    <xf numFmtId="166" fontId="123" fillId="0" borderId="1" xfId="1" applyNumberFormat="1" applyFont="1" applyFill="1" applyBorder="1" applyAlignment="1">
      <alignment horizontal="left" vertical="top" wrapText="1"/>
    </xf>
    <xf numFmtId="166" fontId="120" fillId="0" borderId="1" xfId="1" applyNumberFormat="1" applyFont="1" applyFill="1" applyBorder="1" applyAlignment="1">
      <alignment horizontal="justify" vertical="top"/>
    </xf>
    <xf numFmtId="166" fontId="123" fillId="0" borderId="1" xfId="1" applyNumberFormat="1" applyFont="1" applyFill="1" applyBorder="1" applyAlignment="1">
      <alignment vertical="top" wrapText="1"/>
    </xf>
    <xf numFmtId="166" fontId="120" fillId="0" borderId="1" xfId="1" applyNumberFormat="1" applyFont="1" applyFill="1" applyBorder="1" applyAlignment="1">
      <alignment vertical="top" wrapText="1"/>
    </xf>
    <xf numFmtId="49" fontId="123" fillId="0" borderId="1" xfId="902" applyNumberFormat="1" applyFont="1" applyBorder="1" applyAlignment="1">
      <alignment horizontal="center" vertical="center" wrapText="1"/>
    </xf>
    <xf numFmtId="0" fontId="123" fillId="0" borderId="1" xfId="902" applyFont="1" applyBorder="1" applyAlignment="1">
      <alignment horizontal="center" vertical="center" wrapText="1"/>
    </xf>
    <xf numFmtId="3" fontId="123" fillId="0" borderId="1" xfId="902" applyNumberFormat="1" applyFont="1" applyBorder="1" applyAlignment="1">
      <alignment horizontal="center" vertical="center" wrapText="1"/>
    </xf>
    <xf numFmtId="4" fontId="124" fillId="0" borderId="1" xfId="902" applyNumberFormat="1" applyFont="1" applyBorder="1" applyAlignment="1" applyProtection="1">
      <alignment horizontal="center" vertical="center" wrapText="1"/>
      <protection locked="0"/>
    </xf>
    <xf numFmtId="167" fontId="120" fillId="0" borderId="1" xfId="962" applyNumberFormat="1" applyFont="1" applyBorder="1" applyAlignment="1">
      <alignment horizontal="center" vertical="center"/>
    </xf>
    <xf numFmtId="4" fontId="120" fillId="0" borderId="1" xfId="962" applyNumberFormat="1" applyFont="1" applyBorder="1" applyAlignment="1">
      <alignment horizontal="center" vertical="center"/>
    </xf>
    <xf numFmtId="4" fontId="125" fillId="0" borderId="1" xfId="902" applyNumberFormat="1" applyFont="1" applyBorder="1" applyAlignment="1" applyProtection="1">
      <alignment horizontal="center" vertical="center" wrapText="1"/>
      <protection locked="0"/>
    </xf>
    <xf numFmtId="167" fontId="123" fillId="0" borderId="1" xfId="962" applyNumberFormat="1" applyFont="1" applyBorder="1" applyAlignment="1">
      <alignment horizontal="center" vertical="center"/>
    </xf>
    <xf numFmtId="4" fontId="123" fillId="0" borderId="1" xfId="962" applyNumberFormat="1" applyFont="1" applyBorder="1" applyAlignment="1">
      <alignment horizontal="center" vertical="center"/>
    </xf>
    <xf numFmtId="4" fontId="123" fillId="0" borderId="1" xfId="962" applyNumberFormat="1" applyFont="1" applyBorder="1" applyAlignment="1">
      <alignment horizontal="center" vertical="center" wrapText="1"/>
    </xf>
    <xf numFmtId="4" fontId="125" fillId="3" borderId="1" xfId="902" applyNumberFormat="1" applyFont="1" applyFill="1" applyBorder="1" applyAlignment="1" applyProtection="1">
      <alignment horizontal="center" vertical="center" wrapText="1"/>
      <protection locked="0"/>
    </xf>
    <xf numFmtId="167" fontId="123" fillId="0" borderId="17" xfId="962" applyNumberFormat="1" applyFont="1" applyBorder="1" applyAlignment="1">
      <alignment horizontal="center" vertical="center"/>
    </xf>
    <xf numFmtId="4" fontId="120" fillId="0" borderId="1" xfId="962" applyNumberFormat="1" applyFont="1" applyBorder="1" applyAlignment="1">
      <alignment horizontal="center" vertical="center" wrapText="1"/>
    </xf>
    <xf numFmtId="0" fontId="123" fillId="0" borderId="1" xfId="962" applyFont="1" applyBorder="1" applyAlignment="1">
      <alignment vertical="top" wrapText="1"/>
    </xf>
    <xf numFmtId="0" fontId="120" fillId="0" borderId="1" xfId="962" applyFont="1" applyBorder="1" applyAlignment="1">
      <alignment vertical="top" wrapText="1"/>
    </xf>
    <xf numFmtId="0" fontId="123" fillId="3" borderId="1" xfId="962" applyFont="1" applyFill="1" applyBorder="1" applyAlignment="1">
      <alignment vertical="top" wrapText="1"/>
    </xf>
    <xf numFmtId="0" fontId="123" fillId="0" borderId="1" xfId="962" applyFont="1" applyBorder="1" applyAlignment="1">
      <alignment horizontal="center" vertical="center" wrapText="1"/>
    </xf>
    <xf numFmtId="4" fontId="120" fillId="0" borderId="1" xfId="962" applyNumberFormat="1" applyFont="1" applyFill="1" applyBorder="1" applyAlignment="1">
      <alignment horizontal="center" vertical="center" wrapText="1"/>
    </xf>
    <xf numFmtId="0" fontId="123" fillId="0" borderId="1" xfId="962" applyFont="1" applyBorder="1" applyAlignment="1">
      <alignment horizontal="justify" vertical="top" wrapText="1"/>
    </xf>
    <xf numFmtId="0" fontId="120" fillId="3" borderId="1" xfId="962" applyFont="1" applyFill="1" applyBorder="1" applyAlignment="1">
      <alignment horizontal="justify" vertical="top" wrapText="1"/>
    </xf>
    <xf numFmtId="4" fontId="120" fillId="3" borderId="1" xfId="962" applyNumberFormat="1" applyFont="1" applyFill="1" applyBorder="1" applyAlignment="1">
      <alignment horizontal="center" vertical="center" wrapText="1"/>
    </xf>
    <xf numFmtId="167" fontId="123" fillId="0" borderId="1" xfId="962" applyNumberFormat="1" applyFont="1" applyBorder="1" applyAlignment="1">
      <alignment horizontal="justify" vertical="top" wrapText="1"/>
    </xf>
    <xf numFmtId="167" fontId="125" fillId="0" borderId="1" xfId="902" applyNumberFormat="1" applyFont="1" applyBorder="1" applyAlignment="1">
      <alignment horizontal="center" vertical="center" wrapText="1"/>
    </xf>
    <xf numFmtId="167" fontId="125" fillId="0" borderId="1" xfId="902" applyNumberFormat="1" applyFont="1" applyBorder="1" applyAlignment="1">
      <alignment horizontal="left" vertical="top" wrapText="1"/>
    </xf>
    <xf numFmtId="4" fontId="123" fillId="0" borderId="1" xfId="962" applyNumberFormat="1" applyFont="1" applyFill="1" applyBorder="1" applyAlignment="1">
      <alignment horizontal="center" vertical="center"/>
    </xf>
    <xf numFmtId="167" fontId="125" fillId="0" borderId="1" xfId="902" applyNumberFormat="1" applyFont="1" applyBorder="1" applyAlignment="1">
      <alignment vertical="top" wrapText="1"/>
    </xf>
    <xf numFmtId="0" fontId="123" fillId="0" borderId="1" xfId="1247" applyFont="1" applyBorder="1" applyAlignment="1">
      <alignment horizontal="center" vertical="center" wrapText="1"/>
    </xf>
    <xf numFmtId="49" fontId="126" fillId="0" borderId="1" xfId="1247" applyNumberFormat="1" applyFont="1" applyBorder="1" applyAlignment="1">
      <alignment horizontal="center" vertical="top" wrapText="1"/>
    </xf>
    <xf numFmtId="0" fontId="126" fillId="0" borderId="1" xfId="1247" applyFont="1" applyBorder="1" applyAlignment="1">
      <alignment horizontal="left" vertical="top" wrapText="1"/>
    </xf>
    <xf numFmtId="167" fontId="126" fillId="0" borderId="1" xfId="1247" applyNumberFormat="1" applyFont="1" applyBorder="1" applyAlignment="1">
      <alignment horizontal="left" vertical="top" wrapText="1"/>
    </xf>
    <xf numFmtId="167" fontId="126" fillId="0" borderId="1" xfId="1247" applyNumberFormat="1" applyFont="1" applyBorder="1" applyAlignment="1">
      <alignment horizontal="center" vertical="center" wrapText="1"/>
    </xf>
    <xf numFmtId="4" fontId="126" fillId="0" borderId="1" xfId="1247" applyNumberFormat="1" applyFont="1" applyBorder="1" applyAlignment="1">
      <alignment horizontal="justify" vertical="center" wrapText="1"/>
    </xf>
    <xf numFmtId="0" fontId="119" fillId="0" borderId="1" xfId="1247" applyFont="1" applyBorder="1" applyAlignment="1">
      <alignment horizontal="justify" vertical="center"/>
    </xf>
    <xf numFmtId="49" fontId="127" fillId="0" borderId="1" xfId="1247" applyNumberFormat="1" applyFont="1" applyBorder="1" applyAlignment="1">
      <alignment horizontal="center" vertical="top" wrapText="1"/>
    </xf>
    <xf numFmtId="0" fontId="127" fillId="0" borderId="1" xfId="1247" applyFont="1" applyBorder="1" applyAlignment="1">
      <alignment horizontal="left" vertical="top" wrapText="1"/>
    </xf>
    <xf numFmtId="167" fontId="127" fillId="0" borderId="1" xfId="1247" applyNumberFormat="1" applyFont="1" applyBorder="1" applyAlignment="1">
      <alignment horizontal="left" vertical="top" wrapText="1"/>
    </xf>
    <xf numFmtId="167" fontId="127" fillId="0" borderId="1" xfId="1247" applyNumberFormat="1" applyFont="1" applyBorder="1" applyAlignment="1">
      <alignment horizontal="center" vertical="center" wrapText="1"/>
    </xf>
    <xf numFmtId="0" fontId="123" fillId="0" borderId="1" xfId="1247" applyFont="1" applyBorder="1" applyAlignment="1">
      <alignment horizontal="justify" vertical="top" wrapText="1"/>
    </xf>
    <xf numFmtId="0" fontId="127" fillId="0" borderId="1" xfId="1247" applyFont="1" applyBorder="1" applyAlignment="1">
      <alignment vertical="top" wrapText="1"/>
    </xf>
    <xf numFmtId="167" fontId="127" fillId="0" borderId="1" xfId="1247" applyNumberFormat="1" applyFont="1" applyBorder="1" applyAlignment="1">
      <alignment vertical="top" wrapText="1"/>
    </xf>
    <xf numFmtId="0" fontId="126" fillId="0" borderId="1" xfId="1247" applyFont="1" applyBorder="1" applyAlignment="1">
      <alignment vertical="top" wrapText="1"/>
    </xf>
    <xf numFmtId="0" fontId="123" fillId="0" borderId="1" xfId="1247" applyFont="1" applyBorder="1" applyAlignment="1">
      <alignment horizontal="justify" vertical="center" wrapText="1"/>
    </xf>
    <xf numFmtId="0" fontId="126" fillId="0" borderId="1" xfId="1247" applyFont="1" applyBorder="1" applyAlignment="1">
      <alignment horizontal="center" vertical="center" wrapText="1"/>
    </xf>
    <xf numFmtId="166" fontId="120" fillId="0" borderId="1" xfId="1247" applyNumberFormat="1" applyFont="1" applyBorder="1" applyAlignment="1">
      <alignment horizontal="center" vertical="center"/>
    </xf>
    <xf numFmtId="0" fontId="120" fillId="0" borderId="1" xfId="1247" applyFont="1" applyBorder="1" applyAlignment="1">
      <alignment horizontal="center" vertical="center" wrapText="1"/>
    </xf>
    <xf numFmtId="49" fontId="126" fillId="0" borderId="1" xfId="1247" applyNumberFormat="1" applyFont="1" applyBorder="1" applyAlignment="1">
      <alignment horizontal="center" vertical="center" wrapText="1"/>
    </xf>
    <xf numFmtId="166" fontId="120" fillId="0" borderId="1" xfId="1247" applyNumberFormat="1" applyFont="1" applyBorder="1" applyAlignment="1">
      <alignment horizontal="center" vertical="center" wrapText="1"/>
    </xf>
    <xf numFmtId="166" fontId="120" fillId="0" borderId="1" xfId="1247" applyNumberFormat="1" applyFont="1" applyBorder="1" applyAlignment="1">
      <alignment horizontal="justify" vertical="top" wrapText="1"/>
    </xf>
    <xf numFmtId="0" fontId="125" fillId="0" borderId="1" xfId="1247" applyFont="1" applyBorder="1" applyAlignment="1" applyProtection="1">
      <alignment vertical="top" wrapText="1"/>
      <protection locked="0"/>
    </xf>
    <xf numFmtId="0" fontId="125" fillId="3" borderId="1" xfId="1247" applyFont="1" applyFill="1" applyBorder="1" applyAlignment="1" applyProtection="1">
      <alignment horizontal="left" vertical="top" wrapText="1"/>
      <protection locked="0"/>
    </xf>
    <xf numFmtId="0" fontId="124" fillId="0" borderId="1" xfId="1247" applyFont="1" applyBorder="1" applyAlignment="1" applyProtection="1">
      <alignment horizontal="center" vertical="center" wrapText="1"/>
      <protection locked="0"/>
    </xf>
    <xf numFmtId="0" fontId="120" fillId="0" borderId="1" xfId="1247" applyFont="1" applyBorder="1" applyAlignment="1">
      <alignment horizontal="justify" vertical="center"/>
    </xf>
    <xf numFmtId="0" fontId="126" fillId="0" borderId="1" xfId="1247" applyFont="1" applyBorder="1" applyAlignment="1">
      <alignment horizontal="left" vertical="center" wrapText="1"/>
    </xf>
    <xf numFmtId="4" fontId="126" fillId="0" borderId="1" xfId="1247" applyNumberFormat="1" applyFont="1" applyBorder="1" applyAlignment="1">
      <alignment horizontal="justify" vertical="top" wrapText="1"/>
    </xf>
    <xf numFmtId="0" fontId="125" fillId="0" borderId="1" xfId="1247" applyFont="1" applyBorder="1" applyAlignment="1" applyProtection="1">
      <alignment horizontal="left" vertical="top" wrapText="1"/>
      <protection locked="0"/>
    </xf>
    <xf numFmtId="0" fontId="120" fillId="0" borderId="1" xfId="1247" applyFont="1" applyBorder="1" applyAlignment="1">
      <alignment horizontal="center" vertical="top" wrapText="1"/>
    </xf>
    <xf numFmtId="0" fontId="120" fillId="0" borderId="1" xfId="1247" applyFont="1" applyBorder="1" applyAlignment="1">
      <alignment horizontal="left" vertical="center" wrapText="1"/>
    </xf>
    <xf numFmtId="49" fontId="127" fillId="0" borderId="1" xfId="1247" applyNumberFormat="1" applyFont="1" applyBorder="1" applyAlignment="1">
      <alignment horizontal="center" vertical="center" wrapText="1"/>
    </xf>
    <xf numFmtId="167" fontId="126" fillId="0" borderId="1" xfId="1247" applyNumberFormat="1" applyFont="1" applyBorder="1" applyAlignment="1">
      <alignment horizontal="justify" vertical="center" wrapText="1"/>
    </xf>
    <xf numFmtId="0" fontId="130" fillId="0" borderId="1" xfId="1247" applyFont="1" applyBorder="1" applyAlignment="1">
      <alignment horizontal="left" vertical="center" wrapText="1"/>
    </xf>
    <xf numFmtId="0" fontId="128" fillId="0" borderId="1" xfId="1247" applyFont="1" applyBorder="1" applyAlignment="1">
      <alignment horizontal="left" vertical="top" wrapText="1"/>
    </xf>
    <xf numFmtId="167" fontId="128" fillId="0" borderId="1" xfId="1247" applyNumberFormat="1" applyFont="1" applyBorder="1" applyAlignment="1">
      <alignment horizontal="justify" vertical="top" wrapText="1"/>
    </xf>
    <xf numFmtId="4" fontId="123" fillId="3" borderId="1" xfId="1" applyNumberFormat="1" applyFont="1" applyFill="1" applyBorder="1" applyAlignment="1">
      <alignment horizontal="center" vertical="center"/>
    </xf>
    <xf numFmtId="167" fontId="120" fillId="0" borderId="1" xfId="1" applyNumberFormat="1" applyFont="1" applyBorder="1" applyAlignment="1">
      <alignment horizontal="left" vertical="top" wrapText="1"/>
    </xf>
    <xf numFmtId="0" fontId="123" fillId="0" borderId="1" xfId="1247" applyFont="1" applyBorder="1" applyAlignment="1">
      <alignment horizontal="justify" vertical="top" wrapText="1"/>
    </xf>
    <xf numFmtId="49" fontId="127" fillId="0" borderId="1" xfId="1247" applyNumberFormat="1" applyFont="1" applyBorder="1" applyAlignment="1">
      <alignment horizontal="center" vertical="top" wrapText="1"/>
    </xf>
    <xf numFmtId="0" fontId="125" fillId="0" borderId="1" xfId="1247" applyFont="1" applyBorder="1" applyAlignment="1" applyProtection="1">
      <alignment horizontal="left" vertical="top" wrapText="1"/>
      <protection locked="0"/>
    </xf>
    <xf numFmtId="0" fontId="127" fillId="0" borderId="1" xfId="1247" applyFont="1" applyBorder="1" applyAlignment="1">
      <alignment horizontal="left" vertical="top" wrapText="1"/>
    </xf>
    <xf numFmtId="0" fontId="125" fillId="3" borderId="1" xfId="902" applyNumberFormat="1" applyFont="1" applyFill="1" applyBorder="1" applyAlignment="1" applyProtection="1">
      <alignment vertical="top" wrapText="1"/>
      <protection locked="0"/>
    </xf>
    <xf numFmtId="49" fontId="123" fillId="0" borderId="1" xfId="1" applyNumberFormat="1" applyFont="1" applyBorder="1" applyAlignment="1">
      <alignment vertical="top" wrapText="1"/>
    </xf>
    <xf numFmtId="0" fontId="125" fillId="3" borderId="1" xfId="1247" applyFont="1" applyFill="1" applyBorder="1" applyAlignment="1" applyProtection="1">
      <alignment vertical="top" wrapText="1"/>
      <protection locked="0"/>
    </xf>
    <xf numFmtId="0" fontId="120" fillId="0" borderId="1" xfId="1" applyFont="1" applyBorder="1" applyAlignment="1">
      <alignment horizontal="center" vertical="center" wrapText="1"/>
    </xf>
    <xf numFmtId="0" fontId="119" fillId="0" borderId="1" xfId="1" applyFont="1" applyBorder="1" applyAlignment="1">
      <alignment horizontal="center" vertical="center" wrapText="1"/>
    </xf>
    <xf numFmtId="0" fontId="120" fillId="0" borderId="1" xfId="1" applyFont="1" applyBorder="1" applyAlignment="1">
      <alignment horizontal="center" vertical="center"/>
    </xf>
    <xf numFmtId="49" fontId="120" fillId="0" borderId="1" xfId="1" applyNumberFormat="1" applyFont="1" applyBorder="1" applyAlignment="1">
      <alignment horizontal="center" vertical="center" wrapText="1"/>
    </xf>
    <xf numFmtId="49" fontId="120" fillId="0" borderId="1" xfId="1" applyNumberFormat="1" applyFont="1" applyBorder="1" applyAlignment="1">
      <alignment horizontal="center" vertical="center"/>
    </xf>
    <xf numFmtId="49" fontId="123" fillId="0" borderId="1" xfId="1" applyNumberFormat="1" applyFont="1" applyBorder="1" applyAlignment="1">
      <alignment horizontal="center" vertical="center" wrapText="1"/>
    </xf>
    <xf numFmtId="167" fontId="107" fillId="0" borderId="0" xfId="1" applyNumberFormat="1" applyFont="1" applyAlignment="1">
      <alignment vertical="center"/>
    </xf>
    <xf numFmtId="0" fontId="99" fillId="0" borderId="0" xfId="878" applyFont="1" applyAlignment="1">
      <alignment horizontal="right" vertical="center"/>
    </xf>
    <xf numFmtId="0" fontId="99" fillId="0" borderId="0" xfId="1" applyFont="1" applyAlignment="1">
      <alignment vertical="center"/>
    </xf>
    <xf numFmtId="0" fontId="107" fillId="0" borderId="0" xfId="1" applyFont="1" applyAlignment="1">
      <alignment vertical="center"/>
    </xf>
    <xf numFmtId="167" fontId="119" fillId="0" borderId="1" xfId="1" applyNumberFormat="1" applyFont="1" applyBorder="1" applyAlignment="1">
      <alignment horizontal="center" vertical="center" wrapText="1"/>
    </xf>
    <xf numFmtId="49" fontId="97" fillId="0" borderId="13" xfId="1" applyNumberFormat="1" applyFont="1" applyBorder="1" applyAlignment="1">
      <alignment horizontal="center" vertical="center" wrapText="1"/>
    </xf>
    <xf numFmtId="49" fontId="97" fillId="0" borderId="14" xfId="1" applyNumberFormat="1" applyFont="1" applyBorder="1" applyAlignment="1">
      <alignment horizontal="center" vertical="center" wrapText="1"/>
    </xf>
    <xf numFmtId="0" fontId="135" fillId="0" borderId="1" xfId="1" applyFont="1" applyBorder="1" applyAlignment="1">
      <alignment horizontal="center" vertical="center"/>
    </xf>
    <xf numFmtId="4" fontId="107" fillId="0" borderId="1" xfId="1" applyNumberFormat="1" applyFont="1" applyBorder="1" applyAlignment="1">
      <alignment vertical="center"/>
    </xf>
    <xf numFmtId="4" fontId="107" fillId="0" borderId="1" xfId="1" applyNumberFormat="1" applyFont="1" applyBorder="1" applyAlignment="1">
      <alignment vertical="center" wrapText="1"/>
    </xf>
    <xf numFmtId="4" fontId="107" fillId="0" borderId="13" xfId="1" applyNumberFormat="1" applyFont="1" applyBorder="1" applyAlignment="1">
      <alignment vertical="center" wrapText="1"/>
    </xf>
    <xf numFmtId="4" fontId="107" fillId="0" borderId="0" xfId="1" applyNumberFormat="1" applyFont="1" applyAlignment="1">
      <alignment vertical="center"/>
    </xf>
    <xf numFmtId="49" fontId="121" fillId="0" borderId="1" xfId="1" applyNumberFormat="1" applyFont="1" applyBorder="1" applyAlignment="1">
      <alignment horizontal="center" vertical="center" wrapText="1"/>
    </xf>
    <xf numFmtId="4" fontId="97" fillId="0" borderId="1" xfId="1" applyNumberFormat="1" applyFont="1" applyBorder="1" applyAlignment="1">
      <alignment vertical="center"/>
    </xf>
    <xf numFmtId="4" fontId="37" fillId="0" borderId="1" xfId="1" applyNumberFormat="1" applyFont="1" applyBorder="1" applyAlignment="1">
      <alignment vertical="center"/>
    </xf>
    <xf numFmtId="4" fontId="37" fillId="0" borderId="13" xfId="1" applyNumberFormat="1" applyFont="1" applyBorder="1" applyAlignment="1">
      <alignment vertical="center"/>
    </xf>
    <xf numFmtId="4" fontId="42" fillId="0" borderId="0" xfId="1" applyNumberFormat="1" applyFont="1"/>
    <xf numFmtId="49" fontId="121" fillId="0" borderId="1" xfId="1" applyNumberFormat="1" applyFont="1" applyBorder="1" applyAlignment="1">
      <alignment horizontal="center" vertical="center"/>
    </xf>
    <xf numFmtId="4" fontId="97" fillId="0" borderId="12" xfId="1" applyNumberFormat="1" applyFont="1" applyBorder="1" applyAlignment="1">
      <alignment vertical="center"/>
    </xf>
    <xf numFmtId="166" fontId="99" fillId="0" borderId="12" xfId="1" applyNumberFormat="1" applyFont="1" applyBorder="1" applyAlignment="1">
      <alignment vertical="center"/>
    </xf>
    <xf numFmtId="166" fontId="99" fillId="0" borderId="18" xfId="1" applyNumberFormat="1" applyFont="1" applyBorder="1" applyAlignment="1">
      <alignment vertical="center"/>
    </xf>
    <xf numFmtId="4" fontId="38" fillId="0" borderId="1" xfId="1" applyNumberFormat="1" applyFont="1" applyBorder="1" applyAlignment="1">
      <alignment vertical="center"/>
    </xf>
    <xf numFmtId="166" fontId="99" fillId="0" borderId="1" xfId="1" applyNumberFormat="1" applyFont="1" applyBorder="1" applyAlignment="1">
      <alignment vertical="center"/>
    </xf>
    <xf numFmtId="166" fontId="99" fillId="0" borderId="13" xfId="1" applyNumberFormat="1" applyFont="1" applyBorder="1" applyAlignment="1">
      <alignment vertical="center"/>
    </xf>
    <xf numFmtId="4" fontId="97" fillId="0" borderId="17" xfId="1" applyNumberFormat="1" applyFont="1" applyBorder="1" applyAlignment="1">
      <alignment vertical="center"/>
    </xf>
    <xf numFmtId="166" fontId="99" fillId="0" borderId="17" xfId="1" applyNumberFormat="1" applyFont="1" applyBorder="1" applyAlignment="1">
      <alignment vertical="center"/>
    </xf>
    <xf numFmtId="166" fontId="99" fillId="0" borderId="19" xfId="1" applyNumberFormat="1" applyFont="1" applyBorder="1" applyAlignment="1">
      <alignment vertical="center"/>
    </xf>
    <xf numFmtId="0" fontId="109" fillId="0" borderId="0" xfId="1" applyFont="1"/>
    <xf numFmtId="4" fontId="107" fillId="0" borderId="13" xfId="1" applyNumberFormat="1" applyFont="1" applyBorder="1" applyAlignment="1">
      <alignment vertical="center"/>
    </xf>
    <xf numFmtId="166" fontId="41" fillId="0" borderId="1" xfId="1" applyNumberFormat="1" applyFont="1" applyBorder="1" applyAlignment="1">
      <alignment vertical="center"/>
    </xf>
    <xf numFmtId="4" fontId="41" fillId="0" borderId="1" xfId="1" applyNumberFormat="1" applyFont="1" applyBorder="1" applyAlignment="1">
      <alignment vertical="center"/>
    </xf>
    <xf numFmtId="4" fontId="38" fillId="0" borderId="13" xfId="1" applyNumberFormat="1" applyFont="1" applyBorder="1" applyAlignment="1">
      <alignment vertical="center"/>
    </xf>
    <xf numFmtId="2" fontId="37" fillId="0" borderId="1" xfId="1" applyNumberFormat="1" applyFont="1" applyBorder="1" applyAlignment="1">
      <alignment vertical="center"/>
    </xf>
    <xf numFmtId="2" fontId="37" fillId="0" borderId="13" xfId="1" applyNumberFormat="1" applyFont="1" applyBorder="1" applyAlignment="1">
      <alignment vertical="center"/>
    </xf>
    <xf numFmtId="4" fontId="37" fillId="0" borderId="0" xfId="1" applyNumberFormat="1" applyFont="1" applyAlignment="1">
      <alignment vertical="center"/>
    </xf>
    <xf numFmtId="2" fontId="37" fillId="0" borderId="0" xfId="1" applyNumberFormat="1" applyFont="1" applyAlignment="1">
      <alignment vertical="center"/>
    </xf>
    <xf numFmtId="0" fontId="37" fillId="0" borderId="1" xfId="1" applyFont="1" applyBorder="1" applyAlignment="1">
      <alignment vertical="center"/>
    </xf>
    <xf numFmtId="0" fontId="37" fillId="0" borderId="13" xfId="1" applyFont="1" applyBorder="1" applyAlignment="1">
      <alignment vertical="center"/>
    </xf>
    <xf numFmtId="0" fontId="122" fillId="3" borderId="1" xfId="1" applyFont="1" applyFill="1" applyBorder="1" applyAlignment="1">
      <alignment vertical="center"/>
    </xf>
    <xf numFmtId="0" fontId="121" fillId="3" borderId="1" xfId="1" applyFont="1" applyFill="1" applyBorder="1" applyAlignment="1">
      <alignment vertical="center"/>
    </xf>
    <xf numFmtId="4" fontId="41" fillId="0" borderId="13" xfId="1" applyNumberFormat="1" applyFont="1" applyBorder="1" applyAlignment="1">
      <alignment vertical="center"/>
    </xf>
    <xf numFmtId="2" fontId="41" fillId="0" borderId="1" xfId="1" applyNumberFormat="1" applyFont="1" applyBorder="1" applyAlignment="1">
      <alignment vertical="center"/>
    </xf>
    <xf numFmtId="2" fontId="41" fillId="0" borderId="13" xfId="1" applyNumberFormat="1" applyFont="1" applyBorder="1" applyAlignment="1">
      <alignment vertical="center"/>
    </xf>
    <xf numFmtId="2" fontId="97" fillId="0" borderId="1" xfId="1" applyNumberFormat="1" applyFont="1" applyBorder="1" applyAlignment="1">
      <alignment vertical="center"/>
    </xf>
    <xf numFmtId="2" fontId="37" fillId="0" borderId="17" xfId="1" applyNumberFormat="1" applyFont="1" applyBorder="1" applyAlignment="1">
      <alignment vertical="center"/>
    </xf>
    <xf numFmtId="166" fontId="37" fillId="0" borderId="1" xfId="1" applyNumberFormat="1" applyFont="1" applyBorder="1" applyAlignment="1">
      <alignment vertical="center"/>
    </xf>
    <xf numFmtId="166" fontId="37" fillId="0" borderId="13" xfId="1" applyNumberFormat="1" applyFont="1" applyBorder="1" applyAlignment="1">
      <alignment vertical="center"/>
    </xf>
    <xf numFmtId="49" fontId="123" fillId="0" borderId="1" xfId="1" applyNumberFormat="1" applyFont="1" applyBorder="1" applyAlignment="1">
      <alignment horizontal="center" vertical="center"/>
    </xf>
    <xf numFmtId="4" fontId="99" fillId="0" borderId="0" xfId="1" applyNumberFormat="1" applyFont="1" applyAlignment="1">
      <alignment vertical="center"/>
    </xf>
    <xf numFmtId="49" fontId="38" fillId="0" borderId="0" xfId="0" applyNumberFormat="1" applyFont="1" applyAlignment="1">
      <alignment horizontal="center" vertical="center" wrapText="1"/>
    </xf>
    <xf numFmtId="4" fontId="37" fillId="0" borderId="0" xfId="0" applyNumberFormat="1" applyFont="1" applyAlignment="1">
      <alignment horizontal="center" vertical="center"/>
    </xf>
    <xf numFmtId="0" fontId="123" fillId="0" borderId="1" xfId="1" applyFont="1" applyBorder="1" applyAlignment="1">
      <alignment horizontal="left" vertical="top" wrapText="1"/>
    </xf>
    <xf numFmtId="167" fontId="123"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xf>
    <xf numFmtId="167" fontId="120" fillId="0" borderId="1" xfId="1" applyNumberFormat="1" applyFont="1" applyBorder="1" applyAlignment="1">
      <alignment vertical="center"/>
    </xf>
    <xf numFmtId="0" fontId="127" fillId="0" borderId="1" xfId="1" applyFont="1" applyFill="1" applyBorder="1" applyAlignment="1">
      <alignment horizontal="justify" vertical="top" wrapText="1"/>
    </xf>
    <xf numFmtId="0" fontId="99" fillId="3" borderId="0" xfId="821" applyFont="1" applyFill="1"/>
    <xf numFmtId="167" fontId="123" fillId="3" borderId="1" xfId="1" applyNumberFormat="1" applyFont="1" applyFill="1" applyBorder="1" applyAlignment="1">
      <alignment horizontal="center" vertical="center"/>
    </xf>
    <xf numFmtId="0" fontId="123" fillId="0" borderId="1" xfId="1247" applyFont="1" applyBorder="1" applyAlignment="1">
      <alignment horizontal="justify" vertical="top" wrapText="1"/>
    </xf>
    <xf numFmtId="167" fontId="120" fillId="0" borderId="1" xfId="1" applyNumberFormat="1" applyFont="1" applyBorder="1" applyAlignment="1">
      <alignment horizontal="left" wrapText="1"/>
    </xf>
    <xf numFmtId="0" fontId="120" fillId="0" borderId="1" xfId="962" applyFont="1" applyFill="1" applyBorder="1" applyAlignment="1">
      <alignment horizontal="left" vertical="top" wrapText="1"/>
    </xf>
    <xf numFmtId="49" fontId="125" fillId="0" borderId="17" xfId="902" applyNumberFormat="1" applyFont="1" applyBorder="1" applyAlignment="1">
      <alignment horizontal="center" vertical="center" wrapText="1"/>
    </xf>
    <xf numFmtId="167" fontId="125" fillId="0" borderId="17" xfId="902" applyNumberFormat="1" applyFont="1" applyBorder="1" applyAlignment="1">
      <alignment horizontal="left" vertical="top" wrapText="1"/>
    </xf>
    <xf numFmtId="49" fontId="120" fillId="0" borderId="0" xfId="2" applyNumberFormat="1" applyFont="1" applyAlignment="1">
      <alignment horizontal="center" vertical="center" wrapText="1"/>
    </xf>
    <xf numFmtId="0" fontId="123" fillId="0" borderId="0" xfId="2" applyFont="1" applyAlignment="1">
      <alignment vertical="top" wrapText="1"/>
    </xf>
    <xf numFmtId="167" fontId="123" fillId="0" borderId="0" xfId="2" applyNumberFormat="1" applyFont="1" applyAlignment="1">
      <alignment horizontal="center" vertical="center" wrapText="1"/>
    </xf>
    <xf numFmtId="0" fontId="123" fillId="0" borderId="0" xfId="2" applyFont="1" applyAlignment="1">
      <alignment horizontal="justify" vertical="top" wrapText="1"/>
    </xf>
    <xf numFmtId="0" fontId="123" fillId="0" borderId="0" xfId="962" applyFont="1" applyAlignment="1">
      <alignment horizontal="justify" vertical="top" wrapText="1"/>
    </xf>
    <xf numFmtId="49" fontId="120" fillId="0" borderId="0" xfId="962" applyNumberFormat="1" applyFont="1" applyAlignment="1">
      <alignment horizontal="center" vertical="center" wrapText="1"/>
    </xf>
    <xf numFmtId="0" fontId="123" fillId="0" borderId="0" xfId="962" applyFont="1" applyAlignment="1">
      <alignment vertical="top" wrapText="1"/>
    </xf>
    <xf numFmtId="0" fontId="123" fillId="0" borderId="0" xfId="962" applyFont="1" applyAlignment="1">
      <alignment horizontal="center" vertical="center" wrapText="1"/>
    </xf>
    <xf numFmtId="49" fontId="123" fillId="0" borderId="1" xfId="840" applyNumberFormat="1" applyFont="1" applyBorder="1" applyAlignment="1">
      <alignment vertical="center" wrapText="1"/>
    </xf>
    <xf numFmtId="49" fontId="125" fillId="0" borderId="1" xfId="840" applyNumberFormat="1" applyFont="1" applyBorder="1" applyAlignment="1">
      <alignment vertical="top" wrapText="1"/>
    </xf>
    <xf numFmtId="167" fontId="125" fillId="0" borderId="1" xfId="840" applyNumberFormat="1" applyFont="1" applyBorder="1" applyAlignment="1">
      <alignment vertical="top" wrapText="1"/>
    </xf>
    <xf numFmtId="0" fontId="125" fillId="0" borderId="1" xfId="840" applyFont="1" applyBorder="1" applyAlignment="1">
      <alignment vertical="center" wrapText="1"/>
    </xf>
    <xf numFmtId="49" fontId="124" fillId="0" borderId="1" xfId="840" applyNumberFormat="1" applyFont="1" applyBorder="1" applyAlignment="1">
      <alignment vertical="center" wrapText="1"/>
    </xf>
    <xf numFmtId="167" fontId="124" fillId="0" borderId="1" xfId="840" applyNumberFormat="1" applyFont="1" applyBorder="1" applyAlignment="1">
      <alignment vertical="top" wrapText="1"/>
    </xf>
    <xf numFmtId="4" fontId="120" fillId="3" borderId="1" xfId="1" applyNumberFormat="1" applyFont="1" applyFill="1" applyBorder="1" applyAlignment="1">
      <alignment horizontal="center" vertical="center" wrapText="1"/>
    </xf>
    <xf numFmtId="4" fontId="120" fillId="3" borderId="1" xfId="840" applyNumberFormat="1" applyFont="1" applyFill="1" applyBorder="1" applyAlignment="1">
      <alignment horizontal="center" vertical="center"/>
    </xf>
    <xf numFmtId="4" fontId="120" fillId="3" borderId="1" xfId="840" applyNumberFormat="1" applyFont="1" applyFill="1" applyBorder="1" applyAlignment="1">
      <alignment horizontal="center" vertical="center" wrapText="1"/>
    </xf>
    <xf numFmtId="167" fontId="120" fillId="0" borderId="1" xfId="1" applyNumberFormat="1" applyFont="1" applyBorder="1" applyAlignment="1">
      <alignment horizontal="center" vertical="center" wrapText="1"/>
    </xf>
    <xf numFmtId="167" fontId="123" fillId="0" borderId="1" xfId="1" applyNumberFormat="1" applyFont="1" applyBorder="1" applyAlignment="1">
      <alignment horizontal="left" vertical="top" wrapText="1"/>
    </xf>
    <xf numFmtId="167" fontId="120" fillId="0" borderId="17" xfId="1" applyNumberFormat="1" applyFont="1" applyBorder="1" applyAlignment="1">
      <alignment horizontal="center" vertical="center" wrapText="1"/>
    </xf>
    <xf numFmtId="167" fontId="123" fillId="0" borderId="1" xfId="1" applyNumberFormat="1" applyFont="1" applyBorder="1" applyAlignment="1">
      <alignment horizontal="justify" vertical="top" wrapText="1"/>
    </xf>
    <xf numFmtId="167" fontId="123" fillId="0" borderId="12" xfId="1" applyNumberFormat="1" applyFont="1" applyBorder="1" applyAlignment="1">
      <alignment horizontal="center" vertical="center" wrapText="1"/>
    </xf>
    <xf numFmtId="167" fontId="123" fillId="0" borderId="17" xfId="1" applyNumberFormat="1" applyFont="1" applyBorder="1" applyAlignment="1">
      <alignment horizontal="center" vertical="center" wrapText="1"/>
    </xf>
    <xf numFmtId="167" fontId="123" fillId="0" borderId="1" xfId="1" applyNumberFormat="1" applyFont="1" applyBorder="1" applyAlignment="1">
      <alignment horizontal="center" vertical="center" wrapText="1"/>
    </xf>
    <xf numFmtId="0" fontId="125" fillId="0" borderId="17" xfId="840" applyFont="1" applyBorder="1" applyAlignment="1">
      <alignment horizontal="left" vertical="top" wrapText="1"/>
    </xf>
    <xf numFmtId="49" fontId="125" fillId="0" borderId="1" xfId="840" applyNumberFormat="1" applyFont="1" applyBorder="1" applyAlignment="1">
      <alignment horizontal="center" vertical="center" wrapText="1"/>
    </xf>
    <xf numFmtId="0" fontId="125" fillId="0" borderId="1" xfId="840" applyFont="1" applyBorder="1" applyAlignment="1">
      <alignment horizontal="left" vertical="top" wrapText="1"/>
    </xf>
    <xf numFmtId="0" fontId="125" fillId="0" borderId="1" xfId="840" applyFont="1" applyBorder="1" applyAlignment="1">
      <alignment horizontal="justify" vertical="top" wrapText="1"/>
    </xf>
    <xf numFmtId="49" fontId="123" fillId="0" borderId="1" xfId="1" applyNumberFormat="1" applyFont="1" applyBorder="1" applyAlignment="1">
      <alignment horizontal="center" vertical="center" wrapText="1"/>
    </xf>
    <xf numFmtId="0" fontId="123" fillId="0" borderId="1" xfId="1" applyFont="1" applyBorder="1" applyAlignment="1">
      <alignment horizontal="left" vertical="top" wrapText="1"/>
    </xf>
    <xf numFmtId="0" fontId="125" fillId="0" borderId="1" xfId="1" applyFont="1" applyBorder="1" applyAlignment="1">
      <alignment horizontal="justify" vertical="top" wrapText="1"/>
    </xf>
    <xf numFmtId="0" fontId="123" fillId="0" borderId="1" xfId="1" applyFont="1" applyBorder="1" applyAlignment="1">
      <alignment horizontal="justify" vertical="top" wrapText="1"/>
    </xf>
    <xf numFmtId="0" fontId="125" fillId="3" borderId="1" xfId="1" applyFont="1" applyFill="1" applyBorder="1" applyAlignment="1">
      <alignment horizontal="justify" vertical="top" wrapText="1"/>
    </xf>
    <xf numFmtId="49" fontId="123" fillId="0" borderId="12" xfId="1" applyNumberFormat="1" applyFont="1" applyBorder="1" applyAlignment="1">
      <alignment horizontal="center" vertical="center" wrapText="1"/>
    </xf>
    <xf numFmtId="0" fontId="123" fillId="0" borderId="12" xfId="1" applyFont="1" applyBorder="1" applyAlignment="1">
      <alignment horizontal="left" vertical="top" wrapText="1"/>
    </xf>
    <xf numFmtId="0" fontId="123" fillId="0" borderId="17" xfId="1" applyFont="1" applyBorder="1" applyAlignment="1">
      <alignment horizontal="left" vertical="top" wrapText="1"/>
    </xf>
    <xf numFmtId="0" fontId="130" fillId="0" borderId="1" xfId="1" applyFont="1" applyBorder="1" applyAlignment="1">
      <alignment horizontal="left" vertical="top" wrapText="1"/>
    </xf>
    <xf numFmtId="49" fontId="128" fillId="0" borderId="1" xfId="1" applyNumberFormat="1" applyFont="1" applyBorder="1" applyAlignment="1">
      <alignment horizontal="center" vertical="center" wrapText="1"/>
    </xf>
    <xf numFmtId="0" fontId="128" fillId="0" borderId="1" xfId="1" applyFont="1" applyBorder="1" applyAlignment="1">
      <alignment horizontal="left" vertical="top" wrapText="1"/>
    </xf>
    <xf numFmtId="49" fontId="123" fillId="0" borderId="1" xfId="1" applyNumberFormat="1" applyFont="1" applyBorder="1" applyAlignment="1">
      <alignment horizontal="left" vertical="top" wrapText="1"/>
    </xf>
    <xf numFmtId="0" fontId="125" fillId="0" borderId="1" xfId="840" applyFont="1" applyBorder="1" applyAlignment="1">
      <alignment horizontal="center" vertical="center" wrapText="1"/>
    </xf>
    <xf numFmtId="49" fontId="123" fillId="0" borderId="1" xfId="840" applyNumberFormat="1" applyFont="1" applyBorder="1" applyAlignment="1">
      <alignment horizontal="center" vertical="center" wrapText="1"/>
    </xf>
    <xf numFmtId="0" fontId="123" fillId="0" borderId="1" xfId="840" applyFont="1" applyBorder="1" applyAlignment="1">
      <alignment horizontal="left" vertical="top" wrapText="1"/>
    </xf>
    <xf numFmtId="49" fontId="125" fillId="0" borderId="1" xfId="840" applyNumberFormat="1" applyFont="1" applyBorder="1" applyAlignment="1">
      <alignment horizontal="left" vertical="top" wrapText="1"/>
    </xf>
    <xf numFmtId="49" fontId="124" fillId="0" borderId="1" xfId="840" applyNumberFormat="1" applyFont="1" applyBorder="1" applyAlignment="1">
      <alignment horizontal="left" vertical="top" wrapText="1"/>
    </xf>
    <xf numFmtId="0" fontId="123" fillId="0" borderId="1" xfId="1" applyFont="1" applyBorder="1" applyAlignment="1">
      <alignment horizontal="center" vertical="center"/>
    </xf>
    <xf numFmtId="0" fontId="120" fillId="0" borderId="1" xfId="1" applyFont="1" applyBorder="1" applyAlignment="1">
      <alignment horizontal="left" vertical="top" wrapText="1"/>
    </xf>
    <xf numFmtId="0" fontId="123" fillId="0" borderId="1" xfId="1" applyFont="1" applyFill="1" applyBorder="1" applyAlignment="1">
      <alignment horizontal="justify" vertical="top" wrapText="1"/>
    </xf>
    <xf numFmtId="0" fontId="123" fillId="3" borderId="1" xfId="1" applyFont="1" applyFill="1" applyBorder="1" applyAlignment="1">
      <alignment horizontal="justify" vertical="top" wrapText="1"/>
    </xf>
    <xf numFmtId="167" fontId="123" fillId="3" borderId="12" xfId="1" applyNumberFormat="1" applyFont="1" applyFill="1" applyBorder="1" applyAlignment="1">
      <alignment horizontal="center" vertical="center" wrapText="1"/>
    </xf>
    <xf numFmtId="167" fontId="123" fillId="0" borderId="17" xfId="962" applyNumberFormat="1" applyFont="1" applyBorder="1" applyAlignment="1">
      <alignment horizontal="justify" vertical="top"/>
    </xf>
    <xf numFmtId="0" fontId="120" fillId="0" borderId="17" xfId="1" applyFont="1" applyBorder="1" applyAlignment="1">
      <alignment horizontal="left" vertical="top" wrapText="1"/>
    </xf>
    <xf numFmtId="0" fontId="120" fillId="0" borderId="1" xfId="881" applyFont="1" applyFill="1" applyBorder="1" applyAlignment="1">
      <alignment horizontal="left" vertical="top" wrapText="1"/>
    </xf>
    <xf numFmtId="0" fontId="123" fillId="0" borderId="1" xfId="1247" applyFont="1" applyBorder="1" applyAlignment="1">
      <alignment horizontal="justify" vertical="top" wrapText="1"/>
    </xf>
    <xf numFmtId="49" fontId="127" fillId="0" borderId="1" xfId="1247" applyNumberFormat="1" applyFont="1" applyBorder="1" applyAlignment="1">
      <alignment vertical="top" wrapText="1"/>
    </xf>
    <xf numFmtId="0" fontId="128" fillId="0" borderId="1" xfId="1" applyFont="1" applyFill="1" applyBorder="1" applyAlignment="1">
      <alignment horizontal="left" wrapText="1"/>
    </xf>
    <xf numFmtId="4" fontId="37" fillId="0" borderId="0" xfId="1" applyNumberFormat="1" applyFont="1" applyBorder="1" applyAlignment="1">
      <alignment vertical="center"/>
    </xf>
    <xf numFmtId="2" fontId="37" fillId="0" borderId="0" xfId="1" applyNumberFormat="1" applyFont="1" applyBorder="1" applyAlignment="1">
      <alignment vertical="center"/>
    </xf>
    <xf numFmtId="4" fontId="107" fillId="0" borderId="0" xfId="1" applyNumberFormat="1" applyFont="1" applyBorder="1" applyAlignment="1">
      <alignment vertical="center"/>
    </xf>
    <xf numFmtId="0" fontId="120" fillId="0" borderId="0" xfId="1" applyFont="1" applyFill="1" applyAlignment="1">
      <alignment vertical="center"/>
    </xf>
    <xf numFmtId="4" fontId="120" fillId="0" borderId="0" xfId="1" applyNumberFormat="1" applyFont="1" applyFill="1" applyAlignment="1">
      <alignment vertical="center"/>
    </xf>
    <xf numFmtId="4" fontId="123" fillId="0" borderId="0" xfId="1" applyNumberFormat="1" applyFont="1" applyFill="1"/>
    <xf numFmtId="4" fontId="123" fillId="0" borderId="0" xfId="1" applyNumberFormat="1" applyFont="1" applyFill="1" applyAlignment="1">
      <alignment vertical="center"/>
    </xf>
    <xf numFmtId="167" fontId="123" fillId="0" borderId="0" xfId="1" applyNumberFormat="1" applyFont="1" applyFill="1" applyAlignment="1">
      <alignment vertical="center"/>
    </xf>
    <xf numFmtId="0" fontId="123" fillId="0" borderId="0" xfId="1" applyFont="1" applyAlignment="1">
      <alignment horizontal="justify"/>
    </xf>
    <xf numFmtId="49" fontId="123" fillId="0" borderId="0" xfId="1" applyNumberFormat="1" applyFont="1" applyAlignment="1">
      <alignment horizontal="center" vertical="top" wrapText="1"/>
    </xf>
    <xf numFmtId="0" fontId="120" fillId="0" borderId="0" xfId="1" applyFont="1" applyAlignment="1">
      <alignment horizontal="left" vertical="center" wrapText="1"/>
    </xf>
    <xf numFmtId="167" fontId="120" fillId="0" borderId="0" xfId="1" applyNumberFormat="1" applyFont="1" applyAlignment="1">
      <alignment horizontal="center" vertical="center"/>
    </xf>
    <xf numFmtId="167" fontId="120" fillId="0" borderId="0" xfId="1" applyNumberFormat="1" applyFont="1" applyAlignment="1">
      <alignment horizontal="center" vertical="center" wrapText="1"/>
    </xf>
    <xf numFmtId="167" fontId="120" fillId="0" borderId="0" xfId="1" applyNumberFormat="1" applyFont="1" applyAlignment="1">
      <alignment horizontal="justify"/>
    </xf>
    <xf numFmtId="166" fontId="120" fillId="0" borderId="0" xfId="1" applyNumberFormat="1" applyFont="1" applyAlignment="1">
      <alignment horizontal="justify"/>
    </xf>
    <xf numFmtId="0" fontId="123" fillId="0" borderId="1" xfId="1" applyFont="1" applyBorder="1" applyAlignment="1">
      <alignment horizontal="left" vertical="top" wrapText="1"/>
    </xf>
    <xf numFmtId="167" fontId="123" fillId="0" borderId="17" xfId="1" applyNumberFormat="1" applyFont="1" applyBorder="1" applyAlignment="1">
      <alignment horizontal="center" vertical="center" wrapText="1"/>
    </xf>
    <xf numFmtId="49" fontId="123" fillId="0" borderId="1" xfId="1" applyNumberFormat="1" applyFont="1" applyBorder="1" applyAlignment="1">
      <alignment horizontal="center" vertical="center" wrapText="1"/>
    </xf>
    <xf numFmtId="166" fontId="123" fillId="0" borderId="1" xfId="1" applyNumberFormat="1" applyFont="1" applyBorder="1" applyAlignment="1">
      <alignment horizontal="left" vertical="top" wrapText="1"/>
    </xf>
    <xf numFmtId="1" fontId="120" fillId="0" borderId="17" xfId="895" applyNumberFormat="1" applyFont="1" applyBorder="1" applyAlignment="1">
      <alignment horizontal="center" vertical="top" wrapText="1"/>
    </xf>
    <xf numFmtId="1" fontId="120" fillId="0" borderId="1" xfId="895" applyNumberFormat="1" applyFont="1" applyBorder="1" applyAlignment="1">
      <alignment horizontal="left" vertical="top" wrapText="1"/>
    </xf>
    <xf numFmtId="1" fontId="123" fillId="0" borderId="17" xfId="895" applyNumberFormat="1" applyFont="1" applyBorder="1" applyAlignment="1">
      <alignment horizontal="center" vertical="top" wrapText="1"/>
    </xf>
    <xf numFmtId="0" fontId="128" fillId="0" borderId="1" xfId="0" applyFont="1" applyBorder="1" applyAlignment="1">
      <alignment horizontal="justify" vertical="top" wrapText="1"/>
    </xf>
    <xf numFmtId="0" fontId="130" fillId="0" borderId="1" xfId="0" applyFont="1" applyBorder="1" applyAlignment="1">
      <alignment vertical="top" wrapText="1"/>
    </xf>
    <xf numFmtId="0" fontId="128" fillId="0" borderId="1" xfId="0" applyFont="1" applyBorder="1" applyAlignment="1">
      <alignment vertical="top" wrapText="1"/>
    </xf>
    <xf numFmtId="166" fontId="123" fillId="28" borderId="1" xfId="1" applyNumberFormat="1" applyFont="1" applyFill="1" applyBorder="1" applyAlignment="1">
      <alignment horizontal="center" vertical="center" wrapText="1"/>
    </xf>
    <xf numFmtId="2" fontId="123" fillId="28" borderId="1" xfId="1" applyNumberFormat="1" applyFont="1" applyFill="1" applyBorder="1" applyAlignment="1">
      <alignment horizontal="center" vertical="center"/>
    </xf>
    <xf numFmtId="0" fontId="123" fillId="28" borderId="1" xfId="895" applyFont="1" applyFill="1" applyBorder="1" applyAlignment="1">
      <alignment horizontal="left" vertical="top" wrapText="1"/>
    </xf>
    <xf numFmtId="0" fontId="127" fillId="28" borderId="16" xfId="1" applyFont="1" applyFill="1" applyBorder="1" applyAlignment="1">
      <alignment horizontal="center" vertical="center" wrapText="1"/>
    </xf>
    <xf numFmtId="0" fontId="42" fillId="28" borderId="0" xfId="1" applyFont="1" applyFill="1"/>
    <xf numFmtId="0" fontId="127" fillId="28" borderId="16" xfId="1" applyFont="1" applyFill="1" applyBorder="1" applyAlignment="1">
      <alignment horizontal="left" vertical="top" wrapText="1"/>
    </xf>
    <xf numFmtId="0" fontId="127" fillId="28" borderId="16" xfId="1" applyFont="1" applyFill="1" applyBorder="1" applyAlignment="1">
      <alignment horizontal="center" vertical="top" wrapText="1"/>
    </xf>
    <xf numFmtId="0" fontId="127" fillId="28" borderId="16" xfId="1" applyFont="1" applyFill="1" applyBorder="1" applyAlignment="1">
      <alignment horizontal="justify" vertical="top" wrapText="1"/>
    </xf>
    <xf numFmtId="0" fontId="42" fillId="0" borderId="0" xfId="1" applyFont="1" applyFill="1"/>
    <xf numFmtId="0" fontId="38" fillId="0" borderId="0" xfId="895" applyFont="1" applyAlignment="1">
      <alignment vertical="center" wrapText="1"/>
    </xf>
    <xf numFmtId="2" fontId="123" fillId="0" borderId="1" xfId="1" applyNumberFormat="1" applyFont="1" applyFill="1" applyBorder="1" applyAlignment="1">
      <alignment horizontal="center" vertical="center" wrapText="1"/>
    </xf>
    <xf numFmtId="166" fontId="123" fillId="0" borderId="1" xfId="1" applyNumberFormat="1" applyFont="1" applyFill="1" applyBorder="1" applyAlignment="1">
      <alignment horizontal="center" vertical="center" wrapText="1"/>
    </xf>
    <xf numFmtId="167" fontId="120" fillId="0" borderId="1" xfId="895" applyNumberFormat="1" applyFont="1" applyBorder="1" applyAlignment="1">
      <alignment horizontal="center" vertical="center" wrapText="1"/>
    </xf>
    <xf numFmtId="0" fontId="120" fillId="0" borderId="1" xfId="895" applyFont="1" applyBorder="1" applyAlignment="1">
      <alignment horizontal="left" vertical="top" wrapText="1"/>
    </xf>
    <xf numFmtId="4" fontId="120" fillId="0" borderId="1" xfId="895" applyNumberFormat="1" applyFont="1" applyBorder="1" applyAlignment="1">
      <alignment horizontal="center" vertical="center" wrapText="1"/>
    </xf>
    <xf numFmtId="0" fontId="123" fillId="0" borderId="1" xfId="895" applyFont="1" applyBorder="1" applyAlignment="1">
      <alignment horizontal="left" vertical="top" wrapText="1"/>
    </xf>
    <xf numFmtId="4" fontId="123" fillId="0" borderId="1" xfId="895" applyNumberFormat="1" applyFont="1" applyBorder="1" applyAlignment="1">
      <alignment horizontal="center" vertical="center" wrapText="1"/>
    </xf>
    <xf numFmtId="167" fontId="123" fillId="0" borderId="1" xfId="895" applyNumberFormat="1" applyFont="1" applyBorder="1" applyAlignment="1">
      <alignment horizontal="center" vertical="center" wrapText="1"/>
    </xf>
    <xf numFmtId="1" fontId="120" fillId="0" borderId="1" xfId="895" applyNumberFormat="1" applyFont="1" applyBorder="1" applyAlignment="1">
      <alignment horizontal="justify" vertical="top" wrapText="1"/>
    </xf>
    <xf numFmtId="1" fontId="123" fillId="0" borderId="1" xfId="895" applyNumberFormat="1" applyFont="1" applyFill="1" applyBorder="1" applyAlignment="1">
      <alignment horizontal="left" vertical="top" wrapText="1"/>
    </xf>
    <xf numFmtId="0" fontId="123" fillId="0" borderId="1" xfId="895" applyFont="1" applyFill="1" applyBorder="1" applyAlignment="1">
      <alignment horizontal="left" vertical="top" wrapText="1"/>
    </xf>
    <xf numFmtId="0" fontId="128" fillId="0" borderId="1" xfId="1" applyFont="1" applyFill="1" applyBorder="1" applyAlignment="1">
      <alignment horizontal="left" vertical="top" wrapText="1"/>
    </xf>
    <xf numFmtId="0" fontId="128" fillId="0" borderId="1" xfId="1" applyFont="1" applyFill="1" applyBorder="1" applyAlignment="1">
      <alignment horizontal="left" wrapText="1"/>
    </xf>
    <xf numFmtId="4" fontId="120" fillId="3" borderId="1" xfId="821" applyNumberFormat="1" applyFont="1" applyFill="1" applyBorder="1" applyAlignment="1">
      <alignment horizontal="center" vertical="center"/>
    </xf>
    <xf numFmtId="4" fontId="120" fillId="0" borderId="1" xfId="1" applyNumberFormat="1" applyFont="1" applyBorder="1" applyAlignment="1">
      <alignment horizontal="center" vertical="center" wrapText="1"/>
    </xf>
    <xf numFmtId="0" fontId="120" fillId="0" borderId="1" xfId="882" applyFont="1" applyBorder="1" applyAlignment="1">
      <alignment horizontal="justify" vertical="top" wrapText="1"/>
    </xf>
    <xf numFmtId="1" fontId="120" fillId="0" borderId="17" xfId="895" applyNumberFormat="1" applyFont="1" applyFill="1" applyBorder="1" applyAlignment="1">
      <alignment horizontal="left" vertical="top" wrapText="1"/>
    </xf>
    <xf numFmtId="0" fontId="127" fillId="0" borderId="1" xfId="1" applyFont="1" applyFill="1" applyBorder="1" applyAlignment="1">
      <alignment horizontal="center" vertical="center" wrapText="1"/>
    </xf>
    <xf numFmtId="1" fontId="120" fillId="0" borderId="17" xfId="895" applyNumberFormat="1" applyFont="1" applyBorder="1" applyAlignment="1">
      <alignment horizontal="justify" vertical="top" wrapText="1"/>
    </xf>
    <xf numFmtId="0" fontId="38" fillId="0" borderId="1" xfId="895" applyFont="1" applyBorder="1" applyAlignment="1">
      <alignment vertical="center" wrapText="1"/>
    </xf>
    <xf numFmtId="0" fontId="128" fillId="0" borderId="1" xfId="1" applyFont="1" applyFill="1" applyBorder="1" applyAlignment="1">
      <alignment horizontal="left" vertical="center" wrapText="1"/>
    </xf>
    <xf numFmtId="49" fontId="127" fillId="0" borderId="12" xfId="1247" applyNumberFormat="1" applyFont="1" applyBorder="1" applyAlignment="1">
      <alignment horizontal="center" vertical="top" wrapText="1"/>
    </xf>
    <xf numFmtId="0" fontId="123" fillId="0" borderId="12" xfId="1247" applyFont="1" applyBorder="1" applyAlignment="1">
      <alignment horizontal="justify" vertical="top" wrapText="1"/>
    </xf>
    <xf numFmtId="49" fontId="128" fillId="0" borderId="1" xfId="1248" applyNumberFormat="1" applyFont="1" applyBorder="1" applyAlignment="1">
      <alignment horizontal="center" vertical="top"/>
    </xf>
    <xf numFmtId="0" fontId="128" fillId="0" borderId="1" xfId="1248" applyFont="1" applyBorder="1" applyAlignment="1">
      <alignment horizontal="left" vertical="top" wrapText="1"/>
    </xf>
    <xf numFmtId="49" fontId="130" fillId="0" borderId="1" xfId="1248" applyNumberFormat="1" applyFont="1" applyBorder="1" applyAlignment="1">
      <alignment horizontal="center" vertical="top"/>
    </xf>
    <xf numFmtId="0" fontId="130" fillId="0" borderId="1" xfId="1248" applyFont="1" applyBorder="1" applyAlignment="1">
      <alignment horizontal="left" vertical="top" wrapText="1"/>
    </xf>
    <xf numFmtId="0" fontId="128" fillId="3" borderId="1" xfId="0" applyFont="1" applyFill="1" applyBorder="1" applyAlignment="1">
      <alignment vertical="center" wrapText="1"/>
    </xf>
    <xf numFmtId="4" fontId="123" fillId="0" borderId="0" xfId="1" applyNumberFormat="1" applyFont="1" applyAlignment="1">
      <alignment horizontal="left"/>
    </xf>
    <xf numFmtId="0" fontId="131" fillId="0" borderId="1" xfId="1248" applyFont="1" applyBorder="1" applyAlignment="1">
      <alignment horizontal="left" vertical="top"/>
    </xf>
    <xf numFmtId="0" fontId="123" fillId="0" borderId="1" xfId="1248" applyFont="1" applyBorder="1" applyAlignment="1">
      <alignment horizontal="left" vertical="top"/>
    </xf>
    <xf numFmtId="0" fontId="123" fillId="0" borderId="1" xfId="1248" applyFont="1" applyBorder="1" applyAlignment="1">
      <alignment horizontal="left" vertical="top" wrapText="1"/>
    </xf>
    <xf numFmtId="0" fontId="120" fillId="0" borderId="1" xfId="1248" applyFont="1" applyBorder="1" applyAlignment="1">
      <alignment horizontal="left" vertical="top"/>
    </xf>
    <xf numFmtId="0" fontId="133" fillId="0" borderId="1" xfId="1248" applyFont="1" applyBorder="1" applyAlignment="1">
      <alignment horizontal="left" vertical="top"/>
    </xf>
    <xf numFmtId="0" fontId="128" fillId="0" borderId="1" xfId="1248" applyFont="1" applyBorder="1" applyAlignment="1">
      <alignment horizontal="left" vertical="top"/>
    </xf>
    <xf numFmtId="0" fontId="128" fillId="0" borderId="1" xfId="1249" applyFont="1" applyBorder="1" applyAlignment="1">
      <alignment horizontal="left" vertical="top" wrapText="1"/>
    </xf>
    <xf numFmtId="4" fontId="21" fillId="0" borderId="0" xfId="1248" applyNumberFormat="1" applyAlignment="1">
      <alignment horizontal="left"/>
    </xf>
    <xf numFmtId="0" fontId="138" fillId="0" borderId="1" xfId="0" applyFont="1" applyBorder="1" applyAlignment="1">
      <alignment horizontal="left" vertical="center" wrapText="1"/>
    </xf>
    <xf numFmtId="167" fontId="123" fillId="0" borderId="12" xfId="1248" applyNumberFormat="1" applyFont="1" applyFill="1" applyBorder="1" applyAlignment="1">
      <alignment horizontal="justify" vertical="top"/>
    </xf>
    <xf numFmtId="0" fontId="128" fillId="0" borderId="12" xfId="1249" applyFont="1" applyBorder="1" applyAlignment="1">
      <alignment horizontal="left" vertical="top" wrapText="1"/>
    </xf>
    <xf numFmtId="0" fontId="128" fillId="0" borderId="1" xfId="1248" applyFont="1" applyBorder="1" applyAlignment="1">
      <alignment vertical="top" wrapText="1"/>
    </xf>
    <xf numFmtId="167" fontId="120" fillId="0" borderId="12" xfId="1248" applyNumberFormat="1" applyFont="1" applyFill="1" applyBorder="1" applyAlignment="1">
      <alignment horizontal="justify" vertical="top"/>
    </xf>
    <xf numFmtId="0" fontId="126" fillId="0" borderId="12" xfId="1247" applyFont="1" applyBorder="1" applyAlignment="1">
      <alignment horizontal="left" vertical="top" wrapText="1"/>
    </xf>
    <xf numFmtId="167" fontId="126" fillId="0" borderId="12" xfId="1247" applyNumberFormat="1" applyFont="1" applyBorder="1" applyAlignment="1">
      <alignment horizontal="left" vertical="top" wrapText="1"/>
    </xf>
    <xf numFmtId="166" fontId="120" fillId="0" borderId="1" xfId="1" applyNumberFormat="1" applyFont="1" applyBorder="1" applyAlignment="1">
      <alignment horizontal="left" vertical="center" wrapText="1"/>
    </xf>
    <xf numFmtId="0" fontId="124" fillId="3" borderId="12" xfId="1247" applyFont="1" applyFill="1" applyBorder="1" applyAlignment="1" applyProtection="1">
      <alignment horizontal="left" vertical="top" wrapText="1"/>
      <protection locked="0"/>
    </xf>
    <xf numFmtId="0" fontId="123" fillId="0" borderId="1" xfId="1" applyFont="1" applyBorder="1" applyAlignment="1">
      <alignment horizontal="justify" vertical="top" wrapText="1"/>
    </xf>
    <xf numFmtId="0" fontId="123" fillId="3" borderId="1" xfId="1" applyFont="1" applyFill="1" applyBorder="1" applyAlignment="1">
      <alignment horizontal="justify" vertical="top" wrapText="1"/>
    </xf>
    <xf numFmtId="0" fontId="123" fillId="0" borderId="1" xfId="1" applyFont="1" applyBorder="1" applyAlignment="1">
      <alignment horizontal="left" vertical="top" wrapText="1"/>
    </xf>
    <xf numFmtId="167" fontId="120" fillId="0" borderId="1" xfId="1" applyNumberFormat="1" applyFont="1" applyBorder="1" applyAlignment="1">
      <alignment horizontal="center" vertical="center" wrapText="1"/>
    </xf>
    <xf numFmtId="167" fontId="123" fillId="0" borderId="1" xfId="1" applyNumberFormat="1" applyFont="1" applyBorder="1" applyAlignment="1">
      <alignment horizontal="center" vertical="center" wrapText="1"/>
    </xf>
    <xf numFmtId="0" fontId="123" fillId="0" borderId="17" xfId="1" applyFont="1" applyBorder="1" applyAlignment="1">
      <alignment horizontal="left" vertical="top" wrapText="1"/>
    </xf>
    <xf numFmtId="49" fontId="124" fillId="0" borderId="1" xfId="840" applyNumberFormat="1" applyFont="1" applyBorder="1" applyAlignment="1">
      <alignment horizontal="left" vertical="top" wrapText="1"/>
    </xf>
    <xf numFmtId="49" fontId="125" fillId="0" borderId="1" xfId="840" applyNumberFormat="1" applyFont="1" applyBorder="1" applyAlignment="1">
      <alignment horizontal="center" vertical="center" wrapText="1"/>
    </xf>
    <xf numFmtId="49" fontId="123" fillId="0" borderId="1" xfId="1" applyNumberFormat="1" applyFont="1" applyBorder="1" applyAlignment="1">
      <alignment horizontal="left" vertical="top" wrapText="1"/>
    </xf>
    <xf numFmtId="0" fontId="125" fillId="0" borderId="1" xfId="840" applyFont="1" applyBorder="1" applyAlignment="1">
      <alignment horizontal="center" vertical="center" wrapText="1"/>
    </xf>
    <xf numFmtId="49" fontId="123" fillId="0" borderId="1" xfId="840" applyNumberFormat="1" applyFont="1" applyBorder="1" applyAlignment="1">
      <alignment horizontal="center" vertical="center" wrapText="1"/>
    </xf>
    <xf numFmtId="0" fontId="123" fillId="0" borderId="1" xfId="840" applyFont="1" applyBorder="1" applyAlignment="1">
      <alignment horizontal="left" vertical="top" wrapText="1"/>
    </xf>
    <xf numFmtId="167" fontId="123" fillId="0" borderId="1" xfId="840" applyNumberFormat="1" applyFont="1" applyBorder="1" applyAlignment="1">
      <alignment horizontal="justify" vertical="top" wrapText="1"/>
    </xf>
    <xf numFmtId="49" fontId="125" fillId="0" borderId="1" xfId="840" applyNumberFormat="1" applyFont="1" applyBorder="1" applyAlignment="1">
      <alignment horizontal="left" vertical="top" wrapText="1"/>
    </xf>
    <xf numFmtId="0" fontId="130" fillId="0" borderId="1" xfId="1" applyFont="1" applyBorder="1" applyAlignment="1">
      <alignment horizontal="left" vertical="top" wrapText="1"/>
    </xf>
    <xf numFmtId="49" fontId="128" fillId="0" borderId="1" xfId="1" applyNumberFormat="1" applyFont="1" applyBorder="1" applyAlignment="1">
      <alignment horizontal="center" vertical="center" wrapText="1"/>
    </xf>
    <xf numFmtId="0" fontId="128" fillId="0" borderId="1" xfId="1" applyFont="1" applyBorder="1" applyAlignment="1">
      <alignment horizontal="left" vertical="top" wrapText="1"/>
    </xf>
    <xf numFmtId="49" fontId="123" fillId="0" borderId="1" xfId="1" applyNumberFormat="1" applyFont="1" applyBorder="1" applyAlignment="1">
      <alignment horizontal="center" vertical="center" wrapText="1"/>
    </xf>
    <xf numFmtId="0" fontId="125" fillId="0" borderId="1" xfId="840" applyFont="1" applyBorder="1" applyAlignment="1">
      <alignment horizontal="left" vertical="top" wrapText="1"/>
    </xf>
    <xf numFmtId="166" fontId="128" fillId="3" borderId="1" xfId="1" applyNumberFormat="1" applyFont="1" applyFill="1" applyBorder="1" applyAlignment="1">
      <alignment horizontal="justify" vertical="top" wrapText="1"/>
    </xf>
    <xf numFmtId="0" fontId="140" fillId="0" borderId="0" xfId="840" applyFont="1" applyAlignment="1">
      <alignment wrapText="1"/>
    </xf>
    <xf numFmtId="166" fontId="130" fillId="3" borderId="1" xfId="0" applyNumberFormat="1" applyFont="1" applyFill="1" applyBorder="1" applyAlignment="1">
      <alignment vertical="center" wrapText="1"/>
    </xf>
    <xf numFmtId="166" fontId="128" fillId="3" borderId="1" xfId="1" applyNumberFormat="1" applyFont="1" applyFill="1" applyBorder="1" applyAlignment="1">
      <alignment vertical="top" wrapText="1"/>
    </xf>
    <xf numFmtId="166" fontId="123" fillId="3" borderId="1" xfId="0" applyNumberFormat="1" applyFont="1" applyFill="1" applyBorder="1" applyAlignment="1">
      <alignment horizontal="justify" vertical="top" wrapText="1"/>
    </xf>
    <xf numFmtId="0" fontId="120" fillId="0" borderId="12" xfId="1" applyFont="1" applyBorder="1" applyAlignment="1">
      <alignment horizontal="center" vertical="center" wrapText="1"/>
    </xf>
    <xf numFmtId="0" fontId="120" fillId="0" borderId="17" xfId="1" applyFont="1" applyBorder="1" applyAlignment="1">
      <alignment horizontal="left" vertical="top" wrapText="1"/>
    </xf>
    <xf numFmtId="49" fontId="123" fillId="0" borderId="12" xfId="1" applyNumberFormat="1" applyFont="1" applyBorder="1" applyAlignment="1">
      <alignment horizontal="center" vertical="center" wrapText="1"/>
    </xf>
    <xf numFmtId="0" fontId="125" fillId="3" borderId="17" xfId="1" applyFont="1" applyFill="1" applyBorder="1" applyAlignment="1">
      <alignment horizontal="justify" vertical="top" wrapText="1"/>
    </xf>
    <xf numFmtId="0" fontId="120" fillId="0" borderId="1" xfId="1" applyFont="1" applyBorder="1" applyAlignment="1">
      <alignment horizontal="center" vertical="center" wrapText="1"/>
    </xf>
    <xf numFmtId="0" fontId="123" fillId="0" borderId="1" xfId="1" applyFont="1" applyBorder="1" applyAlignment="1">
      <alignment horizontal="center" vertical="top" wrapText="1"/>
    </xf>
    <xf numFmtId="0" fontId="99" fillId="0" borderId="0" xfId="1" applyFont="1"/>
    <xf numFmtId="0" fontId="123" fillId="0" borderId="1" xfId="1" applyFont="1" applyBorder="1" applyAlignment="1">
      <alignment horizontal="left" vertical="top" wrapText="1"/>
    </xf>
    <xf numFmtId="166" fontId="120" fillId="0" borderId="1" xfId="1" applyNumberFormat="1" applyFont="1" applyBorder="1" applyAlignment="1">
      <alignment horizontal="center" vertical="top" wrapText="1"/>
    </xf>
    <xf numFmtId="0" fontId="120" fillId="0" borderId="1" xfId="1" applyFont="1" applyBorder="1" applyAlignment="1">
      <alignment horizontal="left" vertical="top" wrapText="1"/>
    </xf>
    <xf numFmtId="0" fontId="120" fillId="0" borderId="17" xfId="1" applyFont="1" applyBorder="1" applyAlignment="1">
      <alignment horizontal="center" vertical="center" wrapText="1"/>
    </xf>
    <xf numFmtId="166" fontId="123" fillId="0" borderId="1" xfId="1" applyNumberFormat="1" applyFont="1" applyFill="1" applyBorder="1" applyAlignment="1">
      <alignment horizontal="justify" vertical="top" wrapText="1"/>
    </xf>
    <xf numFmtId="166" fontId="123" fillId="0" borderId="1" xfId="1" applyNumberFormat="1" applyFont="1" applyFill="1" applyBorder="1" applyAlignment="1">
      <alignment horizontal="justify" vertical="top"/>
    </xf>
    <xf numFmtId="49" fontId="123" fillId="0" borderId="1" xfId="1" applyNumberFormat="1" applyFont="1" applyFill="1" applyBorder="1" applyAlignment="1">
      <alignment horizontal="center" vertical="top"/>
    </xf>
    <xf numFmtId="167" fontId="123" fillId="0" borderId="1" xfId="1" applyNumberFormat="1" applyFont="1" applyBorder="1" applyAlignment="1">
      <alignment horizontal="left" vertical="top" wrapText="1"/>
    </xf>
    <xf numFmtId="49" fontId="123" fillId="0" borderId="12" xfId="1" applyNumberFormat="1" applyFont="1" applyBorder="1" applyAlignment="1">
      <alignment horizontal="center" vertical="top" wrapText="1"/>
    </xf>
    <xf numFmtId="0" fontId="123" fillId="0" borderId="0" xfId="2" applyFont="1" applyAlignment="1">
      <alignment horizontal="center" vertical="center" wrapText="1"/>
    </xf>
    <xf numFmtId="0" fontId="123" fillId="0" borderId="12" xfId="962" applyFont="1" applyBorder="1" applyAlignment="1">
      <alignment horizontal="left" vertical="top" wrapText="1"/>
    </xf>
    <xf numFmtId="0" fontId="123" fillId="0" borderId="17" xfId="962" applyFont="1" applyBorder="1" applyAlignment="1">
      <alignment horizontal="left" vertical="top" wrapText="1"/>
    </xf>
    <xf numFmtId="49" fontId="120" fillId="0" borderId="1" xfId="962" applyNumberFormat="1" applyFont="1" applyBorder="1" applyAlignment="1">
      <alignment horizontal="center" vertical="center" wrapText="1"/>
    </xf>
    <xf numFmtId="0" fontId="120" fillId="0" borderId="1" xfId="962" applyFont="1" applyBorder="1" applyAlignment="1">
      <alignment horizontal="left" vertical="top" wrapText="1"/>
    </xf>
    <xf numFmtId="0" fontId="120" fillId="0" borderId="1" xfId="962" applyFont="1" applyFill="1" applyBorder="1" applyAlignment="1">
      <alignment horizontal="center" vertical="center" wrapText="1"/>
    </xf>
    <xf numFmtId="0" fontId="120" fillId="0" borderId="17" xfId="962" applyFont="1" applyBorder="1" applyAlignment="1">
      <alignment horizontal="left" vertical="top" wrapText="1"/>
    </xf>
    <xf numFmtId="49" fontId="123" fillId="0" borderId="1" xfId="962" applyNumberFormat="1" applyFont="1" applyBorder="1" applyAlignment="1">
      <alignment horizontal="center" vertical="center" wrapText="1"/>
    </xf>
    <xf numFmtId="0" fontId="123" fillId="0" borderId="1" xfId="962" applyFont="1" applyBorder="1" applyAlignment="1">
      <alignment horizontal="left" vertical="top" wrapText="1"/>
    </xf>
    <xf numFmtId="49" fontId="123" fillId="0" borderId="1" xfId="962" applyNumberFormat="1" applyFont="1" applyBorder="1" applyAlignment="1">
      <alignment horizontal="justify" vertical="top" wrapText="1"/>
    </xf>
    <xf numFmtId="49" fontId="123" fillId="3" borderId="1" xfId="962" applyNumberFormat="1" applyFont="1" applyFill="1" applyBorder="1" applyAlignment="1">
      <alignment horizontal="center" vertical="center" wrapText="1"/>
    </xf>
    <xf numFmtId="0" fontId="120" fillId="0" borderId="1" xfId="962" applyFont="1" applyBorder="1" applyAlignment="1">
      <alignment horizontal="center" vertical="center" wrapText="1"/>
    </xf>
    <xf numFmtId="167" fontId="124" fillId="0" borderId="16" xfId="902" applyNumberFormat="1" applyFont="1" applyBorder="1" applyAlignment="1">
      <alignment horizontal="center" vertical="center" wrapText="1"/>
    </xf>
    <xf numFmtId="167" fontId="124" fillId="0" borderId="1" xfId="902" applyNumberFormat="1" applyFont="1" applyBorder="1" applyAlignment="1">
      <alignment horizontal="left" vertical="top" wrapText="1"/>
    </xf>
    <xf numFmtId="49" fontId="123" fillId="0" borderId="17" xfId="962" applyNumberFormat="1" applyFont="1" applyBorder="1" applyAlignment="1">
      <alignment horizontal="justify" vertical="top"/>
    </xf>
    <xf numFmtId="167" fontId="125" fillId="0" borderId="16" xfId="902" applyNumberFormat="1" applyFont="1" applyBorder="1" applyAlignment="1">
      <alignment horizontal="center" vertical="center" wrapText="1"/>
    </xf>
    <xf numFmtId="0" fontId="123" fillId="3" borderId="16" xfId="962" applyFont="1" applyFill="1" applyBorder="1" applyAlignment="1">
      <alignment horizontal="center" vertical="top" wrapText="1"/>
    </xf>
    <xf numFmtId="49" fontId="123" fillId="0" borderId="16" xfId="962" applyNumberFormat="1" applyFont="1" applyFill="1" applyBorder="1" applyAlignment="1">
      <alignment horizontal="center" vertical="top" wrapText="1"/>
    </xf>
    <xf numFmtId="166" fontId="123" fillId="0" borderId="1" xfId="1" applyNumberFormat="1" applyFont="1" applyBorder="1" applyAlignment="1">
      <alignment horizontal="justify" vertical="top"/>
    </xf>
    <xf numFmtId="49" fontId="123" fillId="0" borderId="1" xfId="1" applyNumberFormat="1" applyFont="1" applyBorder="1" applyAlignment="1">
      <alignment horizontal="center" vertical="center" wrapText="1"/>
    </xf>
    <xf numFmtId="0" fontId="123" fillId="0" borderId="0" xfId="1" applyFont="1"/>
    <xf numFmtId="49" fontId="120" fillId="0" borderId="1" xfId="1" applyNumberFormat="1" applyFont="1" applyBorder="1" applyAlignment="1">
      <alignment horizontal="center" vertical="top"/>
    </xf>
    <xf numFmtId="49" fontId="123" fillId="0" borderId="1" xfId="1" applyNumberFormat="1" applyFont="1" applyBorder="1" applyAlignment="1">
      <alignment horizontal="center" vertical="top"/>
    </xf>
    <xf numFmtId="0" fontId="125" fillId="0" borderId="12" xfId="1" applyFont="1" applyBorder="1" applyAlignment="1" applyProtection="1">
      <alignment horizontal="left" vertical="top" wrapText="1"/>
      <protection locked="0"/>
    </xf>
    <xf numFmtId="49" fontId="123" fillId="0" borderId="1" xfId="1" applyNumberFormat="1" applyFont="1" applyFill="1" applyBorder="1" applyAlignment="1">
      <alignment horizontal="center" vertical="top" wrapText="1"/>
    </xf>
    <xf numFmtId="0" fontId="98" fillId="3" borderId="0" xfId="840" applyFont="1" applyFill="1" applyAlignment="1">
      <alignment wrapText="1"/>
    </xf>
    <xf numFmtId="4" fontId="123" fillId="0" borderId="1" xfId="1" applyNumberFormat="1" applyFont="1" applyBorder="1" applyAlignment="1" applyProtection="1">
      <alignment horizontal="left" vertical="top" wrapText="1"/>
      <protection locked="0"/>
    </xf>
    <xf numFmtId="0" fontId="125" fillId="0" borderId="1" xfId="1" applyFont="1" applyBorder="1" applyAlignment="1" applyProtection="1">
      <alignment horizontal="justify" vertical="top" wrapText="1"/>
      <protection locked="0"/>
    </xf>
    <xf numFmtId="0" fontId="125" fillId="0" borderId="1" xfId="1" applyFont="1" applyBorder="1" applyAlignment="1">
      <alignment horizontal="left" vertical="center" wrapText="1"/>
    </xf>
    <xf numFmtId="166" fontId="128" fillId="0" borderId="1" xfId="1447" applyNumberFormat="1" applyFont="1" applyFill="1" applyBorder="1" applyAlignment="1">
      <alignment horizontal="left" vertical="top" wrapText="1"/>
    </xf>
    <xf numFmtId="4" fontId="123" fillId="0" borderId="17" xfId="962" applyNumberFormat="1" applyFont="1" applyBorder="1" applyAlignment="1">
      <alignment horizontal="center" vertical="center" wrapText="1"/>
    </xf>
    <xf numFmtId="4" fontId="125" fillId="0" borderId="17" xfId="902" applyNumberFormat="1" applyFont="1" applyBorder="1" applyAlignment="1" applyProtection="1">
      <alignment horizontal="center" vertical="center" wrapText="1"/>
      <protection locked="0"/>
    </xf>
    <xf numFmtId="4" fontId="120" fillId="0" borderId="1" xfId="962" applyNumberFormat="1" applyFont="1" applyBorder="1" applyAlignment="1">
      <alignment horizontal="left" vertical="top" wrapText="1"/>
    </xf>
    <xf numFmtId="4" fontId="123" fillId="0" borderId="1" xfId="962" applyNumberFormat="1" applyFont="1" applyBorder="1" applyAlignment="1">
      <alignment horizontal="left" vertical="top" wrapText="1"/>
    </xf>
    <xf numFmtId="4" fontId="123" fillId="0" borderId="1" xfId="962" applyNumberFormat="1" applyFont="1" applyFill="1" applyBorder="1" applyAlignment="1">
      <alignment horizontal="left" vertical="top" wrapText="1"/>
    </xf>
    <xf numFmtId="2" fontId="120" fillId="0" borderId="1" xfId="962" applyNumberFormat="1" applyFont="1" applyBorder="1" applyAlignment="1">
      <alignment horizontal="center" vertical="center"/>
    </xf>
    <xf numFmtId="2" fontId="123" fillId="0" borderId="1" xfId="962" applyNumberFormat="1" applyFont="1" applyBorder="1" applyAlignment="1">
      <alignment horizontal="center" vertical="center"/>
    </xf>
    <xf numFmtId="2" fontId="123" fillId="0" borderId="1" xfId="962" applyNumberFormat="1" applyFont="1" applyBorder="1" applyAlignment="1">
      <alignment horizontal="center" vertical="center" wrapText="1"/>
    </xf>
    <xf numFmtId="167" fontId="120" fillId="0" borderId="1" xfId="962" applyNumberFormat="1" applyFont="1" applyBorder="1" applyAlignment="1">
      <alignment horizontal="left" vertical="top"/>
    </xf>
    <xf numFmtId="49" fontId="119" fillId="0" borderId="1" xfId="962" applyNumberFormat="1" applyFont="1" applyBorder="1" applyAlignment="1">
      <alignment horizontal="left" vertical="top"/>
    </xf>
    <xf numFmtId="0" fontId="123" fillId="0" borderId="1" xfId="962" applyFont="1" applyFill="1" applyBorder="1" applyAlignment="1">
      <alignment vertical="top" wrapText="1"/>
    </xf>
    <xf numFmtId="4" fontId="125" fillId="0" borderId="1" xfId="902" applyNumberFormat="1" applyFont="1" applyFill="1" applyBorder="1" applyAlignment="1" applyProtection="1">
      <alignment horizontal="center" vertical="center" wrapText="1"/>
      <protection locked="0"/>
    </xf>
    <xf numFmtId="49" fontId="123" fillId="3" borderId="1" xfId="962" applyNumberFormat="1" applyFont="1" applyFill="1" applyBorder="1" applyAlignment="1">
      <alignment horizontal="left" vertical="top" wrapText="1"/>
    </xf>
    <xf numFmtId="167" fontId="125" fillId="3" borderId="1" xfId="902" applyNumberFormat="1" applyFont="1" applyFill="1" applyBorder="1" applyAlignment="1" applyProtection="1">
      <alignment horizontal="left" vertical="top" wrapText="1"/>
      <protection locked="0"/>
    </xf>
    <xf numFmtId="167" fontId="123" fillId="0" borderId="1" xfId="962" applyNumberFormat="1" applyFont="1" applyBorder="1" applyAlignment="1">
      <alignment horizontal="left" vertical="top" wrapText="1"/>
    </xf>
    <xf numFmtId="167" fontId="123" fillId="0" borderId="1" xfId="962" applyNumberFormat="1" applyFont="1" applyFill="1" applyBorder="1" applyAlignment="1">
      <alignment horizontal="left" vertical="top" wrapText="1"/>
    </xf>
    <xf numFmtId="49" fontId="123" fillId="0" borderId="1" xfId="962" applyNumberFormat="1" applyFont="1" applyBorder="1" applyAlignment="1">
      <alignment horizontal="left" vertical="top" wrapText="1"/>
    </xf>
    <xf numFmtId="167" fontId="120" fillId="0" borderId="1" xfId="962" applyNumberFormat="1" applyFont="1" applyFill="1" applyBorder="1" applyAlignment="1">
      <alignment vertical="center" wrapText="1"/>
    </xf>
    <xf numFmtId="49" fontId="123" fillId="0" borderId="1" xfId="962" applyNumberFormat="1" applyFont="1" applyFill="1" applyBorder="1" applyAlignment="1">
      <alignment vertical="top" wrapText="1"/>
    </xf>
    <xf numFmtId="167" fontId="124" fillId="0" borderId="1" xfId="902" applyNumberFormat="1" applyFont="1" applyBorder="1" applyAlignment="1">
      <alignment horizontal="center" vertical="center" wrapText="1"/>
    </xf>
    <xf numFmtId="167" fontId="124" fillId="0" borderId="1" xfId="902" applyNumberFormat="1" applyFont="1" applyFill="1" applyBorder="1" applyAlignment="1">
      <alignment vertical="top" wrapText="1"/>
    </xf>
    <xf numFmtId="167" fontId="125" fillId="0" borderId="1" xfId="902" applyNumberFormat="1" applyFont="1" applyFill="1" applyBorder="1" applyAlignment="1">
      <alignment vertical="top" wrapText="1"/>
    </xf>
    <xf numFmtId="0" fontId="7" fillId="0" borderId="0" xfId="1449"/>
    <xf numFmtId="4" fontId="123" fillId="0" borderId="1" xfId="1" applyNumberFormat="1" applyFont="1" applyBorder="1" applyAlignment="1">
      <alignment horizontal="center" vertical="center"/>
    </xf>
    <xf numFmtId="4" fontId="120" fillId="0" borderId="1" xfId="1" applyNumberFormat="1" applyFont="1" applyBorder="1" applyAlignment="1">
      <alignment horizontal="center" vertical="center"/>
    </xf>
    <xf numFmtId="166" fontId="131" fillId="0" borderId="1" xfId="1" applyNumberFormat="1" applyFont="1" applyBorder="1" applyAlignment="1">
      <alignment horizontal="center" vertical="top"/>
    </xf>
    <xf numFmtId="49" fontId="127" fillId="0" borderId="16" xfId="1" applyNumberFormat="1" applyFont="1" applyBorder="1" applyAlignment="1">
      <alignment vertical="top" wrapText="1"/>
    </xf>
    <xf numFmtId="0" fontId="127" fillId="0" borderId="1" xfId="1" applyFont="1" applyBorder="1" applyAlignment="1" applyProtection="1">
      <alignment horizontal="left" vertical="top" wrapText="1"/>
      <protection locked="0"/>
    </xf>
    <xf numFmtId="49" fontId="125" fillId="0" borderId="27" xfId="1" applyNumberFormat="1" applyFont="1" applyBorder="1" applyAlignment="1" applyProtection="1">
      <alignment horizontal="center" vertical="top" wrapText="1"/>
      <protection locked="0"/>
    </xf>
    <xf numFmtId="0" fontId="123" fillId="0" borderId="28" xfId="1" applyFont="1" applyBorder="1" applyAlignment="1">
      <alignment horizontal="justify" vertical="top" wrapText="1"/>
    </xf>
    <xf numFmtId="4" fontId="120" fillId="0" borderId="1" xfId="1" applyNumberFormat="1" applyFont="1" applyBorder="1" applyAlignment="1" applyProtection="1">
      <alignment vertical="top" wrapText="1"/>
      <protection locked="0"/>
    </xf>
    <xf numFmtId="4" fontId="123" fillId="0" borderId="1" xfId="0" applyNumberFormat="1" applyFont="1" applyBorder="1" applyAlignment="1" applyProtection="1">
      <alignment horizontal="left" vertical="center" wrapText="1"/>
      <protection locked="0"/>
    </xf>
    <xf numFmtId="167" fontId="123" fillId="0" borderId="1" xfId="1" applyNumberFormat="1" applyFont="1" applyBorder="1" applyAlignment="1">
      <alignment horizontal="left" vertical="center" wrapText="1"/>
    </xf>
    <xf numFmtId="0" fontId="120" fillId="3" borderId="1" xfId="1" applyFont="1" applyFill="1" applyBorder="1" applyAlignment="1">
      <alignment vertical="center" wrapText="1"/>
    </xf>
    <xf numFmtId="167" fontId="120" fillId="3" borderId="1" xfId="1" applyNumberFormat="1" applyFont="1" applyFill="1" applyBorder="1" applyAlignment="1">
      <alignment horizontal="justify" vertical="top" wrapText="1"/>
    </xf>
    <xf numFmtId="0" fontId="144" fillId="0" borderId="0" xfId="821" applyFont="1"/>
    <xf numFmtId="49" fontId="123" fillId="29" borderId="1" xfId="1" applyNumberFormat="1" applyFont="1" applyFill="1" applyBorder="1" applyAlignment="1">
      <alignment horizontal="center" vertical="top" wrapText="1"/>
    </xf>
    <xf numFmtId="0" fontId="123" fillId="29" borderId="1" xfId="1" applyFont="1" applyFill="1" applyBorder="1" applyAlignment="1">
      <alignment horizontal="left" vertical="top" wrapText="1"/>
    </xf>
    <xf numFmtId="166" fontId="123" fillId="29" borderId="1" xfId="1" applyNumberFormat="1" applyFont="1" applyFill="1" applyBorder="1" applyAlignment="1">
      <alignment horizontal="left" vertical="top" wrapText="1"/>
    </xf>
    <xf numFmtId="0" fontId="120" fillId="0" borderId="0" xfId="840" applyFont="1" applyAlignment="1">
      <alignment horizontal="left" vertical="top" wrapText="1"/>
    </xf>
    <xf numFmtId="0" fontId="120" fillId="0" borderId="0" xfId="840" applyFont="1" applyAlignment="1">
      <alignment horizontal="justify" vertical="top" wrapText="1"/>
    </xf>
    <xf numFmtId="2" fontId="123" fillId="3" borderId="1" xfId="1" applyNumberFormat="1" applyFont="1" applyFill="1" applyBorder="1" applyAlignment="1">
      <alignment horizontal="center" vertical="center" wrapText="1"/>
    </xf>
    <xf numFmtId="166" fontId="123" fillId="3" borderId="1" xfId="1" applyNumberFormat="1" applyFont="1" applyFill="1" applyBorder="1" applyAlignment="1">
      <alignment horizontal="center" vertical="center" wrapText="1"/>
    </xf>
    <xf numFmtId="0" fontId="103" fillId="3" borderId="0" xfId="840" applyFont="1" applyFill="1" applyAlignment="1">
      <alignment vertical="center"/>
    </xf>
    <xf numFmtId="0" fontId="123" fillId="3" borderId="1" xfId="840" applyFont="1" applyFill="1" applyBorder="1" applyAlignment="1">
      <alignment horizontal="center" vertical="center" wrapText="1"/>
    </xf>
    <xf numFmtId="0" fontId="104" fillId="3" borderId="0" xfId="840" applyFont="1" applyFill="1" applyAlignment="1">
      <alignment vertical="center"/>
    </xf>
    <xf numFmtId="0" fontId="106" fillId="3" borderId="0" xfId="0" applyFont="1" applyFill="1" applyAlignment="1">
      <alignment horizontal="center" vertical="center" wrapText="1"/>
    </xf>
    <xf numFmtId="0" fontId="105" fillId="3" borderId="0" xfId="840" applyFont="1" applyFill="1" applyAlignment="1">
      <alignment vertical="center"/>
    </xf>
    <xf numFmtId="0" fontId="105" fillId="0" borderId="0" xfId="840" applyFont="1" applyAlignment="1">
      <alignment vertical="center"/>
    </xf>
    <xf numFmtId="4" fontId="106" fillId="3" borderId="0" xfId="0" applyNumberFormat="1" applyFont="1" applyFill="1" applyAlignment="1">
      <alignment horizontal="center" vertical="center" wrapText="1"/>
    </xf>
    <xf numFmtId="4" fontId="103" fillId="3" borderId="0" xfId="840" applyNumberFormat="1" applyFont="1" applyFill="1" applyAlignment="1">
      <alignment vertical="center"/>
    </xf>
    <xf numFmtId="4" fontId="39" fillId="0" borderId="0" xfId="0" applyNumberFormat="1" applyFont="1" applyAlignment="1">
      <alignment horizontal="center" vertical="center" wrapText="1"/>
    </xf>
    <xf numFmtId="0" fontId="123" fillId="3" borderId="1" xfId="840" applyFont="1" applyFill="1" applyBorder="1" applyAlignment="1">
      <alignment horizontal="left" vertical="top" wrapText="1"/>
    </xf>
    <xf numFmtId="4" fontId="39" fillId="3" borderId="0" xfId="0" applyNumberFormat="1" applyFont="1" applyFill="1" applyAlignment="1">
      <alignment horizontal="center" vertical="center" wrapText="1"/>
    </xf>
    <xf numFmtId="0" fontId="128" fillId="3" borderId="1" xfId="0" applyFont="1" applyFill="1" applyBorder="1" applyAlignment="1">
      <alignment vertical="top" wrapText="1"/>
    </xf>
    <xf numFmtId="4" fontId="128" fillId="3" borderId="1" xfId="0" applyNumberFormat="1" applyFont="1" applyFill="1" applyBorder="1" applyAlignment="1">
      <alignment horizontal="center" vertical="center" wrapText="1"/>
    </xf>
    <xf numFmtId="0" fontId="39" fillId="3" borderId="0" xfId="0" applyFont="1" applyFill="1" applyAlignment="1">
      <alignment vertical="center" wrapText="1"/>
    </xf>
    <xf numFmtId="0" fontId="0" fillId="3" borderId="0" xfId="0" applyFill="1" applyAlignment="1">
      <alignment vertical="center" wrapText="1"/>
    </xf>
    <xf numFmtId="49" fontId="120" fillId="3" borderId="1" xfId="1" applyNumberFormat="1" applyFont="1" applyFill="1" applyBorder="1" applyAlignment="1">
      <alignment horizontal="left" vertical="top" wrapText="1"/>
    </xf>
    <xf numFmtId="0" fontId="123" fillId="3" borderId="1" xfId="840" applyFont="1" applyFill="1" applyBorder="1" applyAlignment="1">
      <alignment vertical="top" wrapText="1"/>
    </xf>
    <xf numFmtId="0" fontId="103" fillId="28" borderId="0" xfId="840" applyFont="1" applyFill="1" applyAlignment="1">
      <alignment vertical="center"/>
    </xf>
    <xf numFmtId="0" fontId="103" fillId="0" borderId="0" xfId="840" applyFont="1" applyAlignment="1">
      <alignment horizontal="left" vertical="top"/>
    </xf>
    <xf numFmtId="0" fontId="120" fillId="3" borderId="1" xfId="840" applyFont="1" applyFill="1" applyBorder="1" applyAlignment="1">
      <alignment vertical="center"/>
    </xf>
    <xf numFmtId="49" fontId="120" fillId="3" borderId="1" xfId="840" applyNumberFormat="1" applyFont="1" applyFill="1" applyBorder="1" applyAlignment="1">
      <alignment horizontal="left" vertical="center" wrapText="1"/>
    </xf>
    <xf numFmtId="167" fontId="120" fillId="3" borderId="1" xfId="840" applyNumberFormat="1" applyFont="1" applyFill="1" applyBorder="1" applyAlignment="1">
      <alignment horizontal="center" vertical="center" wrapText="1"/>
    </xf>
    <xf numFmtId="49" fontId="120" fillId="3" borderId="1" xfId="840" applyNumberFormat="1" applyFont="1" applyFill="1" applyBorder="1" applyAlignment="1">
      <alignment horizontal="left" vertical="top" wrapText="1"/>
    </xf>
    <xf numFmtId="49" fontId="123" fillId="3" borderId="1" xfId="840" applyNumberFormat="1" applyFont="1" applyFill="1" applyBorder="1" applyAlignment="1">
      <alignment horizontal="left" vertical="center" wrapText="1"/>
    </xf>
    <xf numFmtId="4" fontId="123" fillId="3" borderId="1" xfId="840" applyNumberFormat="1" applyFont="1" applyFill="1" applyBorder="1" applyAlignment="1">
      <alignment horizontal="center" vertical="center" wrapText="1"/>
    </xf>
    <xf numFmtId="167" fontId="123" fillId="3" borderId="1" xfId="840" applyNumberFormat="1" applyFont="1" applyFill="1" applyBorder="1" applyAlignment="1">
      <alignment horizontal="center" vertical="center" wrapText="1"/>
    </xf>
    <xf numFmtId="49" fontId="123" fillId="3" borderId="1" xfId="840" applyNumberFormat="1" applyFont="1" applyFill="1" applyBorder="1" applyAlignment="1">
      <alignment vertical="center" wrapText="1"/>
    </xf>
    <xf numFmtId="49" fontId="123" fillId="3" borderId="1" xfId="840" applyNumberFormat="1" applyFont="1" applyFill="1" applyBorder="1" applyAlignment="1">
      <alignment vertical="top" wrapText="1"/>
    </xf>
    <xf numFmtId="0" fontId="125" fillId="3" borderId="1" xfId="1" applyFont="1" applyFill="1" applyBorder="1" applyAlignment="1" applyProtection="1">
      <alignment vertical="top" wrapText="1"/>
      <protection locked="0"/>
    </xf>
    <xf numFmtId="4" fontId="123" fillId="3" borderId="1" xfId="840" applyNumberFormat="1" applyFont="1" applyFill="1" applyBorder="1" applyAlignment="1">
      <alignment horizontal="center" vertical="center"/>
    </xf>
    <xf numFmtId="0" fontId="123" fillId="3" borderId="1" xfId="840" applyFont="1" applyFill="1" applyBorder="1" applyAlignment="1">
      <alignment horizontal="justify" vertical="top" wrapText="1"/>
    </xf>
    <xf numFmtId="167" fontId="123" fillId="3" borderId="1" xfId="840" applyNumberFormat="1" applyFont="1" applyFill="1" applyBorder="1" applyAlignment="1">
      <alignment vertical="top" wrapText="1"/>
    </xf>
    <xf numFmtId="4" fontId="123" fillId="3" borderId="17" xfId="840" applyNumberFormat="1" applyFont="1" applyFill="1" applyBorder="1" applyAlignment="1">
      <alignment horizontal="center" vertical="center"/>
    </xf>
    <xf numFmtId="167" fontId="123" fillId="3" borderId="17" xfId="840" applyNumberFormat="1" applyFont="1" applyFill="1" applyBorder="1" applyAlignment="1">
      <alignment horizontal="center" vertical="center" wrapText="1"/>
    </xf>
    <xf numFmtId="0" fontId="38" fillId="0" borderId="0" xfId="840" applyFont="1" applyAlignment="1">
      <alignment horizontal="center" vertical="center"/>
    </xf>
    <xf numFmtId="0" fontId="38" fillId="0" borderId="0" xfId="840" applyFont="1" applyAlignment="1">
      <alignment horizontal="left" vertical="top"/>
    </xf>
    <xf numFmtId="0" fontId="38" fillId="0" borderId="0" xfId="840" applyFont="1" applyAlignment="1">
      <alignment horizontal="justify" vertical="top"/>
    </xf>
    <xf numFmtId="4" fontId="38" fillId="0" borderId="0" xfId="840" applyNumberFormat="1" applyFont="1" applyAlignment="1">
      <alignment horizontal="center" vertical="center"/>
    </xf>
    <xf numFmtId="167" fontId="38" fillId="0" borderId="0" xfId="840" applyNumberFormat="1" applyFont="1" applyAlignment="1">
      <alignment horizontal="center" vertical="center"/>
    </xf>
    <xf numFmtId="0" fontId="120" fillId="0" borderId="1" xfId="1" applyFont="1" applyFill="1" applyBorder="1" applyAlignment="1">
      <alignment horizontal="center" vertical="center" wrapText="1"/>
    </xf>
    <xf numFmtId="0" fontId="123" fillId="0" borderId="0" xfId="878" applyFont="1" applyFill="1" applyAlignment="1">
      <alignment horizontal="right" vertical="center"/>
    </xf>
    <xf numFmtId="0" fontId="120" fillId="0" borderId="1" xfId="1" applyFont="1" applyFill="1" applyBorder="1" applyAlignment="1">
      <alignment horizontal="left" vertical="center" wrapText="1"/>
    </xf>
    <xf numFmtId="167" fontId="119" fillId="0" borderId="1" xfId="1" applyNumberFormat="1" applyFont="1" applyFill="1" applyBorder="1" applyAlignment="1">
      <alignment horizontal="center" vertical="center" wrapText="1"/>
    </xf>
    <xf numFmtId="49" fontId="119" fillId="0" borderId="1" xfId="1" applyNumberFormat="1" applyFont="1" applyFill="1" applyBorder="1" applyAlignment="1">
      <alignment vertical="center" wrapText="1"/>
    </xf>
    <xf numFmtId="49" fontId="119" fillId="0" borderId="1" xfId="1" applyNumberFormat="1" applyFont="1" applyFill="1" applyBorder="1" applyAlignment="1">
      <alignment horizontal="center" vertical="center" wrapText="1"/>
    </xf>
    <xf numFmtId="0" fontId="119" fillId="0" borderId="1" xfId="1" applyFont="1" applyFill="1" applyBorder="1" applyAlignment="1">
      <alignment vertical="center" wrapText="1"/>
    </xf>
    <xf numFmtId="0" fontId="121" fillId="0" borderId="1" xfId="1" applyFont="1" applyFill="1" applyBorder="1" applyAlignment="1">
      <alignment horizontal="center"/>
    </xf>
    <xf numFmtId="0" fontId="120" fillId="0" borderId="1" xfId="1" applyFont="1" applyFill="1" applyBorder="1" applyAlignment="1">
      <alignment vertical="center" wrapText="1"/>
    </xf>
    <xf numFmtId="0" fontId="120" fillId="0" borderId="1" xfId="1" applyFont="1" applyFill="1" applyBorder="1" applyAlignment="1">
      <alignment horizontal="right" vertical="center" wrapText="1"/>
    </xf>
    <xf numFmtId="0" fontId="121" fillId="0" borderId="1" xfId="1" applyFont="1" applyFill="1" applyBorder="1" applyAlignment="1">
      <alignment horizontal="left" vertical="top" wrapText="1"/>
    </xf>
    <xf numFmtId="0" fontId="121" fillId="0" borderId="1" xfId="1" applyFont="1" applyFill="1" applyBorder="1" applyAlignment="1">
      <alignment horizontal="left" vertical="center" wrapText="1"/>
    </xf>
    <xf numFmtId="0" fontId="121" fillId="0" borderId="1" xfId="1" applyFont="1" applyFill="1" applyBorder="1" applyAlignment="1">
      <alignment vertical="center" wrapText="1"/>
    </xf>
    <xf numFmtId="49" fontId="121" fillId="0" borderId="1" xfId="1" applyNumberFormat="1" applyFont="1" applyFill="1" applyBorder="1" applyAlignment="1">
      <alignment horizontal="center" vertical="center" wrapText="1"/>
    </xf>
    <xf numFmtId="0" fontId="120" fillId="0" borderId="1" xfId="1" applyFont="1" applyFill="1" applyBorder="1" applyAlignment="1">
      <alignment vertical="top" wrapText="1"/>
    </xf>
    <xf numFmtId="4" fontId="120" fillId="0" borderId="1" xfId="1" applyNumberFormat="1" applyFont="1" applyFill="1" applyBorder="1" applyAlignment="1">
      <alignment horizontal="center" vertical="center"/>
    </xf>
    <xf numFmtId="4" fontId="120" fillId="0" borderId="1" xfId="1" applyNumberFormat="1" applyFont="1" applyFill="1" applyBorder="1" applyAlignment="1">
      <alignment horizontal="center" vertical="center" wrapText="1"/>
    </xf>
    <xf numFmtId="4" fontId="123" fillId="0" borderId="1" xfId="1" applyNumberFormat="1" applyFont="1" applyFill="1" applyBorder="1" applyAlignment="1">
      <alignment horizontal="center" vertical="center" wrapText="1"/>
    </xf>
    <xf numFmtId="167" fontId="123" fillId="0" borderId="1" xfId="1" applyNumberFormat="1" applyFont="1" applyBorder="1" applyAlignment="1">
      <alignment horizontal="left" vertical="top" wrapText="1"/>
    </xf>
    <xf numFmtId="167" fontId="123" fillId="0" borderId="12" xfId="1248" applyNumberFormat="1" applyFont="1" applyFill="1" applyBorder="1" applyAlignment="1">
      <alignment horizontal="left" vertical="top" wrapText="1"/>
    </xf>
    <xf numFmtId="49" fontId="120" fillId="0" borderId="1" xfId="1" applyNumberFormat="1" applyFont="1" applyBorder="1" applyAlignment="1">
      <alignment horizontal="left" vertical="center" wrapText="1"/>
    </xf>
    <xf numFmtId="0" fontId="120" fillId="0" borderId="1" xfId="1" applyFont="1" applyBorder="1" applyAlignment="1">
      <alignment vertical="top"/>
    </xf>
    <xf numFmtId="167" fontId="125" fillId="0" borderId="1" xfId="1" applyNumberFormat="1" applyFont="1" applyBorder="1" applyAlignment="1" applyProtection="1">
      <alignment vertical="top" wrapText="1"/>
      <protection locked="0"/>
    </xf>
    <xf numFmtId="167" fontId="123" fillId="0" borderId="1" xfId="1" applyNumberFormat="1" applyFont="1" applyFill="1" applyBorder="1" applyAlignment="1">
      <alignment horizontal="left" vertical="top" wrapText="1"/>
    </xf>
    <xf numFmtId="167" fontId="123" fillId="0" borderId="1" xfId="1248" applyNumberFormat="1" applyFont="1" applyFill="1" applyBorder="1" applyAlignment="1">
      <alignment horizontal="left" vertical="top" wrapText="1"/>
    </xf>
    <xf numFmtId="167" fontId="123" fillId="0" borderId="1" xfId="1248" applyNumberFormat="1" applyFont="1" applyBorder="1" applyAlignment="1">
      <alignment horizontal="left" vertical="top" wrapText="1"/>
    </xf>
    <xf numFmtId="4" fontId="128" fillId="0" borderId="1" xfId="895" applyNumberFormat="1" applyFont="1" applyBorder="1" applyAlignment="1">
      <alignment horizontal="center" vertical="center" wrapText="1"/>
    </xf>
    <xf numFmtId="0" fontId="123" fillId="0" borderId="1" xfId="1247" applyFont="1" applyBorder="1" applyAlignment="1">
      <alignment horizontal="left" vertical="top" wrapText="1"/>
    </xf>
    <xf numFmtId="0" fontId="123" fillId="0" borderId="1" xfId="1" applyFont="1" applyBorder="1" applyAlignment="1">
      <alignment horizontal="left" vertical="top" wrapText="1"/>
    </xf>
    <xf numFmtId="167" fontId="123" fillId="0" borderId="1" xfId="1" applyNumberFormat="1" applyFont="1" applyBorder="1" applyAlignment="1">
      <alignment horizontal="left" vertical="top" wrapText="1"/>
    </xf>
    <xf numFmtId="49" fontId="126" fillId="0" borderId="1" xfId="1247" applyNumberFormat="1" applyFont="1" applyBorder="1" applyAlignment="1">
      <alignment horizontal="center" vertical="top" wrapText="1"/>
    </xf>
    <xf numFmtId="0" fontId="126" fillId="0" borderId="1" xfId="1247" applyFont="1" applyBorder="1" applyAlignment="1">
      <alignment horizontal="left" vertical="top" wrapText="1"/>
    </xf>
    <xf numFmtId="49" fontId="128" fillId="0" borderId="1" xfId="1248" applyNumberFormat="1" applyFont="1" applyBorder="1" applyAlignment="1">
      <alignment horizontal="center" vertical="top"/>
    </xf>
    <xf numFmtId="0" fontId="128" fillId="0" borderId="1" xfId="1248" applyFont="1" applyBorder="1" applyAlignment="1">
      <alignment horizontal="left" vertical="top" wrapText="1"/>
    </xf>
    <xf numFmtId="0" fontId="123" fillId="0" borderId="1" xfId="1248" applyFont="1" applyBorder="1" applyAlignment="1">
      <alignment horizontal="left" vertical="top" wrapText="1"/>
    </xf>
    <xf numFmtId="49" fontId="123" fillId="0" borderId="1" xfId="1" applyNumberFormat="1" applyFont="1" applyBorder="1" applyAlignment="1">
      <alignment horizontal="center" vertical="top"/>
    </xf>
    <xf numFmtId="1" fontId="123" fillId="0" borderId="1" xfId="895" applyNumberFormat="1" applyFont="1" applyBorder="1" applyAlignment="1">
      <alignment horizontal="left" vertical="top" wrapText="1"/>
    </xf>
    <xf numFmtId="0" fontId="127" fillId="0" borderId="1" xfId="1" applyFont="1" applyFill="1" applyBorder="1" applyAlignment="1">
      <alignment horizontal="center" vertical="top" wrapText="1"/>
    </xf>
    <xf numFmtId="0" fontId="127" fillId="0" borderId="1" xfId="1" applyFont="1" applyFill="1" applyBorder="1" applyAlignment="1">
      <alignment horizontal="center" vertical="center" wrapText="1"/>
    </xf>
    <xf numFmtId="0" fontId="128" fillId="3" borderId="1" xfId="1" applyFont="1" applyFill="1" applyBorder="1" applyAlignment="1">
      <alignment horizontal="left" vertical="top" wrapText="1"/>
    </xf>
    <xf numFmtId="166" fontId="123" fillId="3" borderId="1" xfId="0" applyNumberFormat="1" applyFont="1" applyFill="1" applyBorder="1" applyAlignment="1">
      <alignment horizontal="left" vertical="top" wrapText="1"/>
    </xf>
    <xf numFmtId="166" fontId="128" fillId="3" borderId="1" xfId="1" applyNumberFormat="1" applyFont="1" applyFill="1" applyBorder="1" applyAlignment="1">
      <alignment horizontal="left" vertical="top" wrapText="1"/>
    </xf>
    <xf numFmtId="166" fontId="123" fillId="3" borderId="17" xfId="1" applyNumberFormat="1" applyFont="1" applyFill="1" applyBorder="1" applyAlignment="1">
      <alignment vertical="top" wrapText="1"/>
    </xf>
    <xf numFmtId="0" fontId="120" fillId="3" borderId="1" xfId="1" applyFont="1" applyFill="1" applyBorder="1" applyAlignment="1">
      <alignment horizontal="left" vertical="center" wrapText="1"/>
    </xf>
    <xf numFmtId="49" fontId="120" fillId="3" borderId="1" xfId="1" applyNumberFormat="1" applyFont="1" applyFill="1" applyBorder="1" applyAlignment="1">
      <alignment horizontal="center" vertical="center" wrapText="1"/>
    </xf>
    <xf numFmtId="4" fontId="123" fillId="3" borderId="17" xfId="0" applyNumberFormat="1" applyFont="1" applyFill="1" applyBorder="1" applyAlignment="1">
      <alignment vertical="center" wrapText="1"/>
    </xf>
    <xf numFmtId="0" fontId="123" fillId="3" borderId="17" xfId="0" applyFont="1" applyFill="1" applyBorder="1" applyAlignment="1">
      <alignment vertical="top" wrapText="1"/>
    </xf>
    <xf numFmtId="4" fontId="123" fillId="3" borderId="17" xfId="0" applyNumberFormat="1" applyFont="1" applyFill="1" applyBorder="1" applyAlignment="1">
      <alignment horizontal="center" vertical="center" wrapText="1"/>
    </xf>
    <xf numFmtId="167" fontId="120" fillId="3" borderId="1" xfId="840" applyNumberFormat="1" applyFont="1" applyFill="1" applyBorder="1" applyAlignment="1">
      <alignment horizontal="justify" vertical="top" wrapText="1"/>
    </xf>
    <xf numFmtId="0" fontId="123" fillId="0" borderId="17" xfId="895" applyFont="1" applyBorder="1" applyAlignment="1">
      <alignment horizontal="left" vertical="top" wrapText="1"/>
    </xf>
    <xf numFmtId="4" fontId="123" fillId="0" borderId="17" xfId="895" applyNumberFormat="1" applyFont="1" applyBorder="1" applyAlignment="1">
      <alignment horizontal="center" vertical="center" wrapText="1"/>
    </xf>
    <xf numFmtId="167" fontId="123" fillId="0" borderId="17" xfId="895" applyNumberFormat="1" applyFont="1" applyBorder="1" applyAlignment="1">
      <alignment horizontal="center" vertical="center" wrapText="1"/>
    </xf>
    <xf numFmtId="0" fontId="127" fillId="0" borderId="1" xfId="1" applyFont="1" applyFill="1" applyBorder="1" applyAlignment="1">
      <alignment vertical="center" wrapText="1"/>
    </xf>
    <xf numFmtId="0" fontId="127" fillId="0" borderId="1" xfId="1" applyFont="1" applyFill="1" applyBorder="1" applyAlignment="1">
      <alignment vertical="top" wrapText="1"/>
    </xf>
    <xf numFmtId="4" fontId="127" fillId="0" borderId="1" xfId="1" applyNumberFormat="1" applyFont="1" applyBorder="1" applyAlignment="1">
      <alignment horizontal="left" vertical="top" wrapText="1"/>
    </xf>
    <xf numFmtId="0" fontId="127" fillId="0" borderId="1" xfId="1" applyFont="1" applyBorder="1" applyAlignment="1">
      <alignment horizontal="left" vertical="top" wrapText="1"/>
    </xf>
    <xf numFmtId="0" fontId="120" fillId="0" borderId="1" xfId="1" applyFont="1" applyBorder="1" applyAlignment="1">
      <alignment horizontal="justify" vertical="center"/>
    </xf>
    <xf numFmtId="0" fontId="126" fillId="0" borderId="1" xfId="1" applyFont="1" applyBorder="1" applyAlignment="1">
      <alignment vertical="top" wrapText="1"/>
    </xf>
    <xf numFmtId="49" fontId="127" fillId="0" borderId="1" xfId="1" applyNumberFormat="1" applyFont="1" applyBorder="1" applyAlignment="1">
      <alignment horizontal="center" vertical="center" wrapText="1"/>
    </xf>
    <xf numFmtId="0" fontId="99" fillId="3" borderId="0" xfId="1" applyFont="1" applyFill="1" applyAlignment="1">
      <alignment vertical="center" wrapText="1"/>
    </xf>
    <xf numFmtId="0" fontId="119" fillId="3" borderId="1" xfId="1" applyFont="1" applyFill="1" applyBorder="1" applyAlignment="1">
      <alignment horizontal="center" vertical="center" wrapText="1"/>
    </xf>
    <xf numFmtId="0" fontId="123" fillId="3" borderId="1" xfId="0" applyFont="1" applyFill="1" applyBorder="1" applyAlignment="1">
      <alignment vertical="center" wrapText="1"/>
    </xf>
    <xf numFmtId="0" fontId="127" fillId="0" borderId="17" xfId="1" applyFont="1" applyBorder="1" applyAlignment="1">
      <alignment vertical="top" wrapText="1"/>
    </xf>
    <xf numFmtId="49" fontId="123" fillId="0" borderId="1" xfId="1" applyNumberFormat="1" applyFont="1" applyBorder="1" applyAlignment="1">
      <alignment vertical="top"/>
    </xf>
    <xf numFmtId="167" fontId="123" fillId="3" borderId="1" xfId="1" applyNumberFormat="1" applyFont="1" applyFill="1" applyBorder="1" applyAlignment="1">
      <alignment vertical="center" wrapText="1"/>
    </xf>
    <xf numFmtId="0" fontId="120" fillId="3" borderId="1" xfId="903" applyFont="1" applyFill="1" applyBorder="1" applyAlignment="1">
      <alignment vertical="center" wrapText="1"/>
    </xf>
    <xf numFmtId="0" fontId="120" fillId="0" borderId="1" xfId="962" applyFont="1" applyBorder="1" applyAlignment="1">
      <alignment horizontal="left" vertical="center" wrapText="1"/>
    </xf>
    <xf numFmtId="49" fontId="126" fillId="0" borderId="14" xfId="1" applyNumberFormat="1" applyFont="1" applyBorder="1" applyAlignment="1">
      <alignment horizontal="center" vertical="center" wrapText="1"/>
    </xf>
    <xf numFmtId="0" fontId="123" fillId="0" borderId="1" xfId="1" applyFont="1" applyBorder="1" applyAlignment="1">
      <alignment horizontal="left" vertical="top" wrapText="1"/>
    </xf>
    <xf numFmtId="166" fontId="123" fillId="0" borderId="1" xfId="1" applyNumberFormat="1" applyFont="1" applyBorder="1" applyAlignment="1">
      <alignment horizontal="left" vertical="top" wrapText="1"/>
    </xf>
    <xf numFmtId="4" fontId="120" fillId="0" borderId="1" xfId="1" applyNumberFormat="1" applyFont="1" applyBorder="1" applyAlignment="1">
      <alignment horizontal="left" vertical="top" wrapText="1"/>
    </xf>
    <xf numFmtId="0" fontId="123" fillId="0" borderId="12" xfId="895" applyFont="1" applyBorder="1" applyAlignment="1">
      <alignment horizontal="center" vertical="top" wrapText="1"/>
    </xf>
    <xf numFmtId="1" fontId="123" fillId="0" borderId="12" xfId="895" applyNumberFormat="1" applyFont="1" applyBorder="1" applyAlignment="1">
      <alignment horizontal="left" vertical="top" wrapText="1"/>
    </xf>
    <xf numFmtId="1" fontId="123" fillId="0" borderId="1" xfId="895" applyNumberFormat="1" applyFont="1" applyBorder="1" applyAlignment="1">
      <alignment horizontal="left" vertical="top" wrapText="1"/>
    </xf>
    <xf numFmtId="1" fontId="120" fillId="0" borderId="17" xfId="895" applyNumberFormat="1" applyFont="1" applyBorder="1" applyAlignment="1">
      <alignment horizontal="center" vertical="top" wrapText="1"/>
    </xf>
    <xf numFmtId="2" fontId="120" fillId="0" borderId="1" xfId="895" applyNumberFormat="1" applyFont="1" applyBorder="1" applyAlignment="1">
      <alignment horizontal="center" vertical="center"/>
    </xf>
    <xf numFmtId="0" fontId="127" fillId="0" borderId="0" xfId="1" applyFont="1" applyFill="1" applyBorder="1" applyAlignment="1">
      <alignment horizontal="center" vertical="top" wrapText="1"/>
    </xf>
    <xf numFmtId="0" fontId="127" fillId="0" borderId="0" xfId="1" applyFont="1" applyFill="1" applyBorder="1" applyAlignment="1">
      <alignment horizontal="left" vertical="top" wrapText="1"/>
    </xf>
    <xf numFmtId="0" fontId="127" fillId="0" borderId="0" xfId="1" applyFont="1" applyFill="1" applyBorder="1" applyAlignment="1">
      <alignment horizontal="center" vertical="center" wrapText="1"/>
    </xf>
    <xf numFmtId="0" fontId="128" fillId="0" borderId="0" xfId="1" applyFont="1" applyFill="1" applyBorder="1" applyAlignment="1">
      <alignment horizontal="left" vertical="top" wrapText="1"/>
    </xf>
    <xf numFmtId="4" fontId="123" fillId="0" borderId="0" xfId="895" applyNumberFormat="1" applyFont="1" applyBorder="1" applyAlignment="1">
      <alignment horizontal="center" vertical="center" wrapText="1"/>
    </xf>
    <xf numFmtId="166" fontId="123" fillId="0" borderId="0" xfId="1" applyNumberFormat="1" applyFont="1" applyFill="1" applyBorder="1" applyAlignment="1">
      <alignment horizontal="center" vertical="center" wrapText="1"/>
    </xf>
    <xf numFmtId="0" fontId="123" fillId="0" borderId="0" xfId="1" applyFont="1" applyFill="1" applyBorder="1" applyAlignment="1">
      <alignment horizontal="left" vertical="top" wrapText="1"/>
    </xf>
    <xf numFmtId="4" fontId="123" fillId="0" borderId="1" xfId="895" applyNumberFormat="1" applyFont="1" applyFill="1" applyBorder="1" applyAlignment="1">
      <alignment horizontal="center" vertical="center" wrapText="1"/>
    </xf>
    <xf numFmtId="4" fontId="123" fillId="0" borderId="0" xfId="895" applyNumberFormat="1" applyFont="1" applyFill="1" applyBorder="1" applyAlignment="1">
      <alignment horizontal="center" vertical="center" wrapText="1"/>
    </xf>
    <xf numFmtId="4" fontId="123" fillId="0" borderId="1" xfId="962" applyNumberFormat="1" applyFont="1" applyBorder="1" applyAlignment="1">
      <alignment horizontal="left" vertical="top" wrapText="1"/>
    </xf>
    <xf numFmtId="4" fontId="123" fillId="0" borderId="1" xfId="962" applyNumberFormat="1" applyFont="1" applyBorder="1" applyAlignment="1">
      <alignment horizontal="left" vertical="top" wrapText="1"/>
    </xf>
    <xf numFmtId="0" fontId="123" fillId="0" borderId="12" xfId="962" applyFont="1" applyFill="1" applyBorder="1" applyAlignment="1">
      <alignment horizontal="left" vertical="top" wrapText="1"/>
    </xf>
    <xf numFmtId="167" fontId="125" fillId="0" borderId="1" xfId="902" applyNumberFormat="1" applyFont="1" applyFill="1" applyBorder="1" applyAlignment="1" applyProtection="1">
      <alignment horizontal="left" vertical="top" wrapText="1"/>
      <protection locked="0"/>
    </xf>
    <xf numFmtId="4" fontId="123" fillId="0" borderId="1" xfId="962" applyNumberFormat="1" applyFont="1" applyFill="1" applyBorder="1" applyAlignment="1">
      <alignment horizontal="left" vertical="top" wrapText="1"/>
    </xf>
    <xf numFmtId="0" fontId="123" fillId="0" borderId="1" xfId="962" applyFont="1" applyBorder="1" applyAlignment="1">
      <alignment horizontal="left" vertical="top" wrapText="1"/>
    </xf>
    <xf numFmtId="49" fontId="123" fillId="0" borderId="1" xfId="962" applyNumberFormat="1" applyFont="1" applyFill="1" applyBorder="1" applyAlignment="1">
      <alignment horizontal="center" vertical="center" wrapText="1"/>
    </xf>
    <xf numFmtId="4" fontId="120" fillId="0" borderId="1" xfId="962" applyNumberFormat="1" applyFont="1" applyFill="1" applyBorder="1" applyAlignment="1">
      <alignment horizontal="center" vertical="center"/>
    </xf>
    <xf numFmtId="0" fontId="120" fillId="0" borderId="1" xfId="1" applyFont="1" applyBorder="1" applyAlignment="1">
      <alignment horizontal="center" vertical="center" wrapText="1"/>
    </xf>
    <xf numFmtId="0" fontId="123" fillId="0" borderId="1" xfId="1" applyFont="1" applyBorder="1" applyAlignment="1">
      <alignment horizontal="left" vertical="top" wrapText="1"/>
    </xf>
    <xf numFmtId="166" fontId="120" fillId="0" borderId="1" xfId="1" applyNumberFormat="1" applyFont="1" applyBorder="1" applyAlignment="1">
      <alignment horizontal="center" vertical="top" wrapText="1"/>
    </xf>
    <xf numFmtId="0" fontId="120" fillId="0" borderId="1" xfId="1" applyFont="1" applyBorder="1" applyAlignment="1">
      <alignment horizontal="left" vertical="top" wrapText="1"/>
    </xf>
    <xf numFmtId="2" fontId="120" fillId="0" borderId="1" xfId="1" applyNumberFormat="1" applyFont="1" applyBorder="1" applyAlignment="1">
      <alignment horizontal="center" vertical="center" wrapText="1"/>
    </xf>
    <xf numFmtId="0" fontId="124" fillId="0" borderId="1" xfId="1" applyFont="1" applyBorder="1" applyAlignment="1" applyProtection="1">
      <alignment horizontal="left" vertical="top" wrapText="1"/>
      <protection locked="0"/>
    </xf>
    <xf numFmtId="167" fontId="120" fillId="0" borderId="1" xfId="1" applyNumberFormat="1" applyFont="1" applyBorder="1" applyAlignment="1">
      <alignment horizontal="center" vertical="center" wrapText="1"/>
    </xf>
    <xf numFmtId="166" fontId="120"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wrapText="1"/>
    </xf>
    <xf numFmtId="49" fontId="120" fillId="0" borderId="1" xfId="1" applyNumberFormat="1" applyFont="1" applyBorder="1" applyAlignment="1">
      <alignment horizontal="center" vertical="top" wrapText="1"/>
    </xf>
    <xf numFmtId="166" fontId="123" fillId="0" borderId="1" xfId="1" applyNumberFormat="1" applyFont="1" applyBorder="1" applyAlignment="1">
      <alignment horizontal="left" vertical="top" wrapText="1"/>
    </xf>
    <xf numFmtId="49" fontId="120" fillId="0" borderId="1" xfId="1" applyNumberFormat="1" applyFont="1" applyBorder="1" applyAlignment="1">
      <alignment horizontal="center" vertical="top"/>
    </xf>
    <xf numFmtId="49" fontId="123" fillId="0" borderId="1" xfId="1" applyNumberFormat="1" applyFont="1" applyBorder="1" applyAlignment="1">
      <alignment horizontal="center" vertical="top"/>
    </xf>
    <xf numFmtId="0" fontId="125" fillId="0" borderId="1" xfId="1" applyFont="1" applyBorder="1" applyAlignment="1" applyProtection="1">
      <alignment horizontal="left" vertical="top" wrapText="1"/>
      <protection locked="0"/>
    </xf>
    <xf numFmtId="0" fontId="123" fillId="0" borderId="1" xfId="1" applyFont="1" applyBorder="1" applyAlignment="1">
      <alignment vertical="top" wrapText="1"/>
    </xf>
    <xf numFmtId="0" fontId="123" fillId="0" borderId="1" xfId="962" applyFont="1" applyFill="1" applyBorder="1" applyAlignment="1">
      <alignment horizontal="left" vertical="top" wrapText="1"/>
    </xf>
    <xf numFmtId="166" fontId="123" fillId="0" borderId="1" xfId="1" applyNumberFormat="1" applyFont="1" applyBorder="1" applyAlignment="1">
      <alignment vertical="top"/>
    </xf>
    <xf numFmtId="49" fontId="120" fillId="0" borderId="1" xfId="1" applyNumberFormat="1" applyFont="1" applyFill="1" applyBorder="1" applyAlignment="1">
      <alignment vertical="top"/>
    </xf>
    <xf numFmtId="166" fontId="120" fillId="0" borderId="1" xfId="1" applyNumberFormat="1" applyFont="1" applyFill="1" applyBorder="1" applyAlignment="1">
      <alignment vertical="top"/>
    </xf>
    <xf numFmtId="0" fontId="123" fillId="0" borderId="1" xfId="1" applyFont="1" applyBorder="1" applyAlignment="1">
      <alignment horizontal="center" vertical="center" wrapText="1"/>
    </xf>
    <xf numFmtId="0" fontId="123" fillId="3" borderId="1" xfId="1" applyFont="1" applyFill="1" applyBorder="1" applyAlignment="1">
      <alignment horizontal="justify" vertical="top" wrapText="1"/>
    </xf>
    <xf numFmtId="49" fontId="125" fillId="3" borderId="1" xfId="821" applyNumberFormat="1" applyFont="1" applyFill="1" applyBorder="1" applyAlignment="1">
      <alignment horizontal="center" vertical="top" wrapText="1"/>
    </xf>
    <xf numFmtId="0" fontId="123" fillId="3" borderId="1" xfId="1" applyFont="1" applyFill="1" applyBorder="1" applyAlignment="1">
      <alignment horizontal="left" vertical="top" wrapText="1"/>
    </xf>
    <xf numFmtId="49" fontId="124" fillId="3" borderId="1" xfId="821" applyNumberFormat="1" applyFont="1" applyFill="1" applyBorder="1" applyAlignment="1">
      <alignment horizontal="center" vertical="top" wrapText="1"/>
    </xf>
    <xf numFmtId="0" fontId="124" fillId="3" borderId="1" xfId="821" applyFont="1" applyFill="1" applyBorder="1" applyAlignment="1">
      <alignment horizontal="left" vertical="top" wrapText="1"/>
    </xf>
    <xf numFmtId="166" fontId="124" fillId="3" borderId="1" xfId="821" applyNumberFormat="1" applyFont="1" applyFill="1" applyBorder="1" applyAlignment="1">
      <alignment horizontal="justify" vertical="top" wrapText="1"/>
    </xf>
    <xf numFmtId="0" fontId="125" fillId="3" borderId="1" xfId="821" applyFont="1" applyFill="1" applyBorder="1" applyAlignment="1">
      <alignment horizontal="left" vertical="top" wrapText="1"/>
    </xf>
    <xf numFmtId="0" fontId="125" fillId="3" borderId="1" xfId="821" applyFont="1" applyFill="1" applyBorder="1" applyAlignment="1">
      <alignment vertical="top" wrapText="1"/>
    </xf>
    <xf numFmtId="0" fontId="120" fillId="0" borderId="0" xfId="902" applyFont="1" applyFill="1" applyAlignment="1">
      <alignment horizontal="center" vertical="center" wrapText="1"/>
    </xf>
    <xf numFmtId="49" fontId="123" fillId="0" borderId="1" xfId="1" applyNumberFormat="1" applyFont="1" applyBorder="1" applyAlignment="1">
      <alignment horizontal="center" vertical="center" wrapText="1"/>
    </xf>
    <xf numFmtId="0" fontId="120" fillId="3" borderId="1" xfId="1" applyFont="1" applyFill="1" applyBorder="1" applyAlignment="1">
      <alignment horizontal="left" vertical="top" wrapText="1"/>
    </xf>
    <xf numFmtId="167" fontId="123" fillId="0" borderId="1" xfId="1" applyNumberFormat="1" applyFont="1" applyBorder="1" applyAlignment="1">
      <alignment horizontal="left" vertical="top" wrapText="1"/>
    </xf>
    <xf numFmtId="0" fontId="123" fillId="0" borderId="1" xfId="1248" applyFont="1" applyBorder="1" applyAlignment="1">
      <alignment horizontal="left" vertical="top" wrapText="1"/>
    </xf>
    <xf numFmtId="1" fontId="123" fillId="0" borderId="1" xfId="895" applyNumberFormat="1" applyFont="1" applyBorder="1" applyAlignment="1">
      <alignment horizontal="left" vertical="top" wrapText="1"/>
    </xf>
    <xf numFmtId="0" fontId="120" fillId="0" borderId="1" xfId="1" applyFont="1" applyBorder="1" applyAlignment="1">
      <alignment horizontal="left" vertical="top" wrapText="1"/>
    </xf>
    <xf numFmtId="49" fontId="123" fillId="0" borderId="1" xfId="1" applyNumberFormat="1" applyFont="1" applyBorder="1" applyAlignment="1">
      <alignment horizontal="left" vertical="top" wrapText="1"/>
    </xf>
    <xf numFmtId="49" fontId="123" fillId="0" borderId="12" xfId="1" applyNumberFormat="1" applyFont="1" applyBorder="1" applyAlignment="1">
      <alignment horizontal="left" vertical="top" wrapText="1"/>
    </xf>
    <xf numFmtId="0" fontId="123" fillId="0" borderId="1" xfId="895" applyFont="1" applyBorder="1" applyAlignment="1">
      <alignment horizontal="center" vertical="top" wrapText="1"/>
    </xf>
    <xf numFmtId="0" fontId="123" fillId="0" borderId="1" xfId="1" applyFont="1" applyBorder="1" applyAlignment="1">
      <alignment horizontal="left" vertical="top" wrapText="1"/>
    </xf>
    <xf numFmtId="0" fontId="123" fillId="0" borderId="1" xfId="1" applyFont="1" applyBorder="1" applyAlignment="1">
      <alignment horizontal="left" vertical="top" wrapText="1"/>
    </xf>
    <xf numFmtId="0" fontId="123" fillId="0" borderId="1" xfId="1452" applyFont="1" applyBorder="1" applyAlignment="1">
      <alignment horizontal="left" vertical="top" wrapText="1"/>
    </xf>
    <xf numFmtId="0" fontId="123" fillId="0" borderId="12" xfId="1452" applyFont="1" applyBorder="1" applyAlignment="1">
      <alignment horizontal="left" vertical="top" wrapText="1"/>
    </xf>
    <xf numFmtId="0" fontId="4" fillId="0" borderId="0" xfId="1452"/>
    <xf numFmtId="0" fontId="132" fillId="0" borderId="0" xfId="1452" applyFont="1" applyAlignment="1">
      <alignment horizontal="center" vertical="center" wrapText="1"/>
    </xf>
    <xf numFmtId="0" fontId="132" fillId="0" borderId="0" xfId="1452" applyFont="1" applyAlignment="1">
      <alignment vertical="center" wrapText="1"/>
    </xf>
    <xf numFmtId="0" fontId="145" fillId="0" borderId="0" xfId="1452" applyFont="1"/>
    <xf numFmtId="0" fontId="123" fillId="0" borderId="1" xfId="1452" applyFont="1" applyBorder="1" applyAlignment="1">
      <alignment horizontal="center" vertical="center" wrapText="1"/>
    </xf>
    <xf numFmtId="0" fontId="123" fillId="0" borderId="12" xfId="1452" applyFont="1" applyBorder="1" applyAlignment="1">
      <alignment vertical="center" wrapText="1"/>
    </xf>
    <xf numFmtId="2" fontId="123" fillId="3" borderId="1" xfId="895" applyNumberFormat="1" applyFont="1" applyFill="1" applyBorder="1" applyAlignment="1">
      <alignment horizontal="justify" vertical="top" wrapText="1"/>
    </xf>
    <xf numFmtId="49" fontId="123" fillId="0" borderId="12" xfId="1452" applyNumberFormat="1" applyFont="1" applyBorder="1" applyAlignment="1">
      <alignment horizontal="left" vertical="top" wrapText="1"/>
    </xf>
    <xf numFmtId="0" fontId="123" fillId="0" borderId="16" xfId="1452" applyFont="1" applyFill="1" applyBorder="1" applyAlignment="1">
      <alignment horizontal="center" vertical="center" wrapText="1"/>
    </xf>
    <xf numFmtId="167" fontId="120" fillId="0" borderId="1" xfId="1452" applyNumberFormat="1" applyFont="1" applyBorder="1" applyAlignment="1">
      <alignment horizontal="left" vertical="top" wrapText="1"/>
    </xf>
    <xf numFmtId="0" fontId="120" fillId="0" borderId="1" xfId="1452" applyFont="1" applyBorder="1" applyAlignment="1">
      <alignment horizontal="left" vertical="top" wrapText="1"/>
    </xf>
    <xf numFmtId="0" fontId="120" fillId="0" borderId="1" xfId="1452" applyFont="1" applyBorder="1" applyAlignment="1">
      <alignment horizontal="center" vertical="center" wrapText="1"/>
    </xf>
    <xf numFmtId="0" fontId="128" fillId="0" borderId="1" xfId="1452" applyFont="1" applyBorder="1" applyAlignment="1">
      <alignment horizontal="left" vertical="top" wrapText="1"/>
    </xf>
    <xf numFmtId="0" fontId="128" fillId="0" borderId="13" xfId="1452" applyFont="1" applyBorder="1" applyAlignment="1">
      <alignment horizontal="left" vertical="top" wrapText="1"/>
    </xf>
    <xf numFmtId="0" fontId="145" fillId="0" borderId="1" xfId="1452" applyFont="1" applyBorder="1"/>
    <xf numFmtId="0" fontId="128" fillId="0" borderId="12" xfId="1452" applyFont="1" applyBorder="1" applyAlignment="1">
      <alignment horizontal="left" vertical="top" wrapText="1"/>
    </xf>
    <xf numFmtId="0" fontId="128" fillId="0" borderId="1" xfId="1452" applyFont="1" applyBorder="1" applyAlignment="1">
      <alignment horizontal="left" vertical="top"/>
    </xf>
    <xf numFmtId="0" fontId="128" fillId="0" borderId="1" xfId="1452" applyFont="1" applyBorder="1" applyAlignment="1">
      <alignment horizontal="center" vertical="center"/>
    </xf>
    <xf numFmtId="0" fontId="128" fillId="0" borderId="1" xfId="1452" applyFont="1" applyBorder="1" applyAlignment="1">
      <alignment vertical="top" wrapText="1"/>
    </xf>
    <xf numFmtId="0" fontId="123" fillId="0" borderId="1" xfId="1" applyFont="1" applyBorder="1" applyAlignment="1">
      <alignment horizontal="left" vertical="top" wrapText="1"/>
    </xf>
    <xf numFmtId="0" fontId="123" fillId="0" borderId="1" xfId="1452" applyFont="1" applyBorder="1" applyAlignment="1">
      <alignment horizontal="center" vertical="center" wrapText="1"/>
    </xf>
    <xf numFmtId="0" fontId="123" fillId="0" borderId="1" xfId="1452" applyFont="1" applyBorder="1" applyAlignment="1">
      <alignment horizontal="left" vertical="top" wrapText="1"/>
    </xf>
    <xf numFmtId="0" fontId="123" fillId="0" borderId="12" xfId="1452" applyFont="1" applyBorder="1" applyAlignment="1">
      <alignment horizontal="left" vertical="top" wrapText="1"/>
    </xf>
    <xf numFmtId="0" fontId="128" fillId="0" borderId="1" xfId="1452" applyFont="1" applyBorder="1" applyAlignment="1">
      <alignment horizontal="center" vertical="center"/>
    </xf>
    <xf numFmtId="0" fontId="128" fillId="0" borderId="1" xfId="1452" applyFont="1" applyBorder="1" applyAlignment="1">
      <alignment horizontal="left" vertical="top" wrapText="1"/>
    </xf>
    <xf numFmtId="167" fontId="128" fillId="0" borderId="12" xfId="1247" applyNumberFormat="1" applyFont="1" applyBorder="1" applyAlignment="1">
      <alignment horizontal="justify" vertical="top" wrapText="1"/>
    </xf>
    <xf numFmtId="0" fontId="123" fillId="0" borderId="1" xfId="1452" applyFont="1" applyBorder="1" applyAlignment="1">
      <alignment vertical="center" wrapText="1"/>
    </xf>
    <xf numFmtId="0" fontId="99" fillId="0" borderId="0" xfId="1" applyFont="1"/>
    <xf numFmtId="4" fontId="126" fillId="0" borderId="1" xfId="1" applyNumberFormat="1" applyFont="1" applyBorder="1" applyAlignment="1">
      <alignment horizontal="center" vertical="center" wrapText="1"/>
    </xf>
    <xf numFmtId="0" fontId="123" fillId="0" borderId="1" xfId="1" applyFont="1" applyBorder="1" applyAlignment="1">
      <alignment horizontal="center" vertical="center" wrapText="1"/>
    </xf>
    <xf numFmtId="49" fontId="127" fillId="0" borderId="1" xfId="1" applyNumberFormat="1" applyFont="1" applyBorder="1" applyAlignment="1">
      <alignment horizontal="center" vertical="top" wrapText="1"/>
    </xf>
    <xf numFmtId="0" fontId="124" fillId="0" borderId="1" xfId="1" applyFont="1" applyBorder="1" applyAlignment="1" applyProtection="1">
      <alignment horizontal="center" vertical="center" wrapText="1"/>
      <protection locked="0"/>
    </xf>
    <xf numFmtId="49" fontId="126" fillId="0" borderId="1" xfId="1" applyNumberFormat="1" applyFont="1" applyBorder="1" applyAlignment="1">
      <alignment horizontal="center" vertical="top" wrapText="1"/>
    </xf>
    <xf numFmtId="0" fontId="126" fillId="0" borderId="1" xfId="1" applyFont="1" applyBorder="1" applyAlignment="1">
      <alignment horizontal="left" vertical="top" wrapText="1"/>
    </xf>
    <xf numFmtId="49" fontId="127" fillId="0" borderId="12" xfId="1" applyNumberFormat="1" applyFont="1" applyBorder="1" applyAlignment="1">
      <alignment horizontal="center" vertical="top" wrapText="1"/>
    </xf>
    <xf numFmtId="49" fontId="127" fillId="0" borderId="17" xfId="1" applyNumberFormat="1" applyFont="1" applyBorder="1" applyAlignment="1">
      <alignment horizontal="center" vertical="top" wrapText="1"/>
    </xf>
    <xf numFmtId="0" fontId="127" fillId="0" borderId="17" xfId="1" applyFont="1" applyBorder="1" applyAlignment="1">
      <alignment horizontal="left" vertical="top" wrapText="1"/>
    </xf>
    <xf numFmtId="0" fontId="123" fillId="0" borderId="1" xfId="1" applyFont="1" applyBorder="1" applyAlignment="1">
      <alignment horizontal="left" vertical="top" wrapText="1"/>
    </xf>
    <xf numFmtId="4" fontId="127" fillId="0" borderId="1" xfId="1" applyNumberFormat="1" applyFont="1" applyBorder="1" applyAlignment="1">
      <alignment horizontal="center" vertical="center" wrapText="1"/>
    </xf>
    <xf numFmtId="0" fontId="120" fillId="0" borderId="1" xfId="1" applyFont="1" applyBorder="1" applyAlignment="1">
      <alignment horizontal="left" vertical="top" wrapText="1"/>
    </xf>
    <xf numFmtId="0" fontId="120" fillId="0" borderId="0" xfId="1" applyFont="1" applyAlignment="1">
      <alignment horizontal="center" vertical="center" wrapText="1"/>
    </xf>
    <xf numFmtId="0" fontId="120" fillId="3" borderId="1" xfId="1" applyFont="1" applyFill="1" applyBorder="1" applyAlignment="1">
      <alignment horizontal="left" vertical="center" wrapText="1"/>
    </xf>
    <xf numFmtId="0" fontId="123" fillId="3" borderId="1" xfId="1" applyFont="1" applyFill="1" applyBorder="1" applyAlignment="1">
      <alignment horizontal="justify" vertical="top" wrapText="1"/>
    </xf>
    <xf numFmtId="0" fontId="124" fillId="0" borderId="1" xfId="1" applyFont="1" applyBorder="1" applyAlignment="1" applyProtection="1">
      <alignment horizontal="left" vertical="top" wrapText="1"/>
      <protection locked="0"/>
    </xf>
    <xf numFmtId="167" fontId="123" fillId="0" borderId="1" xfId="1" applyNumberFormat="1" applyFont="1" applyBorder="1" applyAlignment="1">
      <alignment horizontal="center" vertical="center"/>
    </xf>
    <xf numFmtId="167" fontId="123" fillId="0" borderId="1" xfId="1" applyNumberFormat="1" applyFont="1" applyBorder="1" applyAlignment="1">
      <alignment horizontal="left" vertical="top" wrapText="1"/>
    </xf>
    <xf numFmtId="49" fontId="123" fillId="0" borderId="1" xfId="1" applyNumberFormat="1" applyFont="1" applyBorder="1" applyAlignment="1">
      <alignment horizontal="center" vertical="center" wrapText="1"/>
    </xf>
    <xf numFmtId="0" fontId="123" fillId="0" borderId="1" xfId="1" applyFont="1" applyBorder="1" applyAlignment="1">
      <alignment horizontal="justify" vertical="top" wrapText="1"/>
    </xf>
    <xf numFmtId="167" fontId="123" fillId="0" borderId="1" xfId="1" applyNumberFormat="1" applyFont="1" applyBorder="1" applyAlignment="1">
      <alignment horizontal="justify" vertical="top" wrapText="1"/>
    </xf>
    <xf numFmtId="167" fontId="120" fillId="0" borderId="1" xfId="1" applyNumberFormat="1" applyFont="1" applyBorder="1" applyAlignment="1">
      <alignment horizontal="left" vertical="center"/>
    </xf>
    <xf numFmtId="166" fontId="120" fillId="0" borderId="1" xfId="1" applyNumberFormat="1" applyFont="1" applyBorder="1" applyAlignment="1">
      <alignment horizontal="left" vertical="top"/>
    </xf>
    <xf numFmtId="0" fontId="125" fillId="0" borderId="1" xfId="1" applyFont="1" applyBorder="1" applyAlignment="1" applyProtection="1">
      <alignment horizontal="left" vertical="top" wrapText="1"/>
      <protection locked="0"/>
    </xf>
    <xf numFmtId="0" fontId="123" fillId="0" borderId="1" xfId="1" applyFont="1" applyBorder="1" applyAlignment="1">
      <alignment vertical="top" wrapText="1"/>
    </xf>
    <xf numFmtId="3" fontId="123" fillId="0" borderId="1" xfId="1" applyNumberFormat="1" applyFont="1" applyBorder="1" applyAlignment="1">
      <alignment horizontal="center" vertical="center" wrapText="1"/>
    </xf>
    <xf numFmtId="4" fontId="120" fillId="0" borderId="0" xfId="1" applyNumberFormat="1" applyFont="1" applyAlignment="1">
      <alignment horizontal="center" vertical="center"/>
    </xf>
    <xf numFmtId="4" fontId="99" fillId="0" borderId="0" xfId="1" applyNumberFormat="1" applyFont="1"/>
    <xf numFmtId="0" fontId="38" fillId="0" borderId="0" xfId="1" applyFont="1" applyAlignment="1">
      <alignment vertical="center" wrapText="1"/>
    </xf>
    <xf numFmtId="0" fontId="38" fillId="0" borderId="0" xfId="1" applyFont="1" applyAlignment="1">
      <alignment horizontal="center" vertical="center" wrapText="1"/>
    </xf>
    <xf numFmtId="166" fontId="128" fillId="0" borderId="1" xfId="0" applyNumberFormat="1" applyFont="1" applyBorder="1" applyAlignment="1">
      <alignment horizontal="left" vertical="top" wrapText="1"/>
    </xf>
    <xf numFmtId="49" fontId="38" fillId="0" borderId="0" xfId="1" applyNumberFormat="1" applyFont="1" applyAlignment="1">
      <alignment horizontal="center" vertical="center" wrapText="1"/>
    </xf>
    <xf numFmtId="0" fontId="38" fillId="0" borderId="0" xfId="1" applyFont="1" applyAlignment="1">
      <alignment horizontal="left" wrapText="1"/>
    </xf>
    <xf numFmtId="0" fontId="38" fillId="0" borderId="0" xfId="1" applyFont="1" applyAlignment="1">
      <alignment horizontal="left" vertical="center" wrapText="1"/>
    </xf>
    <xf numFmtId="0" fontId="38" fillId="0" borderId="0" xfId="1" applyFont="1" applyAlignment="1">
      <alignment wrapText="1"/>
    </xf>
    <xf numFmtId="0" fontId="123" fillId="3" borderId="1" xfId="970" applyFont="1" applyFill="1" applyBorder="1" applyAlignment="1">
      <alignment horizontal="center" vertical="center" wrapText="1"/>
    </xf>
    <xf numFmtId="0" fontId="123" fillId="0" borderId="0" xfId="1" applyFont="1" applyAlignment="1">
      <alignment horizontal="left"/>
    </xf>
    <xf numFmtId="0" fontId="123" fillId="0" borderId="0" xfId="1" applyFont="1" applyAlignment="1">
      <alignment horizontal="left" wrapText="1"/>
    </xf>
    <xf numFmtId="0" fontId="123" fillId="3" borderId="0" xfId="1" applyFont="1" applyFill="1"/>
    <xf numFmtId="0" fontId="123" fillId="3" borderId="0" xfId="1" applyFont="1" applyFill="1" applyAlignment="1">
      <alignment vertical="center"/>
    </xf>
    <xf numFmtId="0" fontId="99" fillId="3" borderId="0" xfId="1" applyFont="1" applyFill="1" applyAlignment="1">
      <alignment vertical="center"/>
    </xf>
    <xf numFmtId="0" fontId="120" fillId="3" borderId="1" xfId="1" applyFont="1" applyFill="1" applyBorder="1" applyAlignment="1">
      <alignment horizontal="right" vertical="center" wrapText="1"/>
    </xf>
    <xf numFmtId="49" fontId="121" fillId="3" borderId="17" xfId="1" applyNumberFormat="1" applyFont="1" applyFill="1" applyBorder="1" applyAlignment="1">
      <alignment vertical="center" wrapText="1"/>
    </xf>
    <xf numFmtId="0" fontId="120" fillId="3" borderId="17" xfId="1" applyFont="1" applyFill="1" applyBorder="1" applyAlignment="1">
      <alignment horizontal="right" vertical="center" wrapText="1"/>
    </xf>
    <xf numFmtId="0" fontId="123" fillId="3" borderId="0" xfId="1" applyFont="1" applyFill="1" applyAlignment="1">
      <alignment horizontal="left" vertical="center"/>
    </xf>
    <xf numFmtId="0" fontId="38" fillId="3" borderId="0" xfId="1" applyFont="1" applyFill="1"/>
    <xf numFmtId="0" fontId="38" fillId="3" borderId="0" xfId="1" applyFont="1" applyFill="1" applyAlignment="1">
      <alignment vertical="center"/>
    </xf>
    <xf numFmtId="0" fontId="109" fillId="3" borderId="0" xfId="1" applyFont="1" applyFill="1"/>
    <xf numFmtId="0" fontId="121" fillId="3" borderId="1" xfId="1" applyFont="1" applyFill="1" applyBorder="1" applyAlignment="1">
      <alignment horizontal="left" vertical="top" wrapText="1"/>
    </xf>
    <xf numFmtId="0" fontId="122" fillId="3" borderId="1" xfId="1" applyFont="1" applyFill="1" applyBorder="1"/>
    <xf numFmtId="4" fontId="123" fillId="3" borderId="0" xfId="1" applyNumberFormat="1" applyFont="1" applyFill="1"/>
    <xf numFmtId="0" fontId="120" fillId="3" borderId="0" xfId="1" applyFont="1" applyFill="1" applyAlignment="1">
      <alignment vertical="center"/>
    </xf>
    <xf numFmtId="0" fontId="107" fillId="3" borderId="0" xfId="1" applyFont="1" applyFill="1" applyAlignment="1">
      <alignment vertical="center"/>
    </xf>
    <xf numFmtId="0" fontId="37" fillId="3" borderId="0" xfId="1" applyFont="1" applyFill="1" applyAlignment="1">
      <alignment vertical="center"/>
    </xf>
    <xf numFmtId="0" fontId="121" fillId="3" borderId="1" xfId="1" applyFont="1" applyFill="1" applyBorder="1"/>
    <xf numFmtId="4" fontId="123" fillId="30" borderId="0" xfId="1" applyNumberFormat="1" applyFont="1" applyFill="1"/>
    <xf numFmtId="0" fontId="120" fillId="30" borderId="0" xfId="1" applyFont="1" applyFill="1" applyAlignment="1">
      <alignment vertical="center"/>
    </xf>
    <xf numFmtId="0" fontId="107" fillId="30" borderId="0" xfId="1" applyFont="1" applyFill="1" applyAlignment="1">
      <alignment vertical="center"/>
    </xf>
    <xf numFmtId="4" fontId="123" fillId="29" borderId="0" xfId="1" applyNumberFormat="1" applyFont="1" applyFill="1"/>
    <xf numFmtId="0" fontId="123" fillId="29" borderId="0" xfId="1" applyFont="1" applyFill="1" applyAlignment="1">
      <alignment vertical="center"/>
    </xf>
    <xf numFmtId="0" fontId="38" fillId="29" borderId="0" xfId="1" applyFont="1" applyFill="1" applyAlignment="1">
      <alignment vertical="center"/>
    </xf>
    <xf numFmtId="0" fontId="123" fillId="0" borderId="0" xfId="878" applyFont="1" applyFill="1" applyAlignment="1">
      <alignment vertical="center"/>
    </xf>
    <xf numFmtId="4" fontId="127" fillId="0" borderId="1" xfId="1" applyNumberFormat="1" applyFont="1" applyBorder="1" applyAlignment="1">
      <alignment horizontal="center" vertical="center" wrapText="1"/>
    </xf>
    <xf numFmtId="4" fontId="126" fillId="0" borderId="1" xfId="1" applyNumberFormat="1" applyFont="1" applyBorder="1" applyAlignment="1">
      <alignment horizontal="center" vertical="center" wrapText="1"/>
    </xf>
    <xf numFmtId="4" fontId="123" fillId="0" borderId="12" xfId="1" applyNumberFormat="1" applyFont="1" applyBorder="1" applyAlignment="1">
      <alignment horizontal="center" vertical="center" wrapText="1"/>
    </xf>
    <xf numFmtId="4" fontId="123" fillId="0" borderId="17" xfId="1" applyNumberFormat="1" applyFont="1" applyBorder="1" applyAlignment="1">
      <alignment horizontal="center" vertical="center" wrapText="1"/>
    </xf>
    <xf numFmtId="4" fontId="120" fillId="0" borderId="17" xfId="1" applyNumberFormat="1" applyFont="1" applyBorder="1" applyAlignment="1">
      <alignment horizontal="center" vertical="center" wrapText="1"/>
    </xf>
    <xf numFmtId="0" fontId="120" fillId="0" borderId="1" xfId="1" applyFont="1" applyBorder="1" applyAlignment="1">
      <alignment horizontal="left" vertical="top" wrapText="1"/>
    </xf>
    <xf numFmtId="0" fontId="123" fillId="0" borderId="1" xfId="1" applyFont="1" applyBorder="1" applyAlignment="1">
      <alignment horizontal="left" vertical="top" wrapText="1"/>
    </xf>
    <xf numFmtId="0" fontId="123" fillId="0" borderId="1" xfId="1" applyFont="1" applyBorder="1" applyAlignment="1">
      <alignment horizontal="center" vertical="center" wrapText="1"/>
    </xf>
    <xf numFmtId="0" fontId="130" fillId="0" borderId="1" xfId="1" applyFont="1" applyBorder="1" applyAlignment="1">
      <alignment horizontal="left" vertical="top" wrapText="1"/>
    </xf>
    <xf numFmtId="0" fontId="123" fillId="0" borderId="1" xfId="1452" applyFont="1" applyBorder="1" applyAlignment="1">
      <alignment horizontal="center" vertical="center" wrapText="1"/>
    </xf>
    <xf numFmtId="0" fontId="123" fillId="0" borderId="0" xfId="1" applyFont="1" applyFill="1" applyAlignment="1">
      <alignment horizontal="right"/>
    </xf>
    <xf numFmtId="4" fontId="127" fillId="0" borderId="1" xfId="1" applyNumberFormat="1" applyFont="1" applyBorder="1" applyAlignment="1">
      <alignment horizontal="left" vertical="center" wrapText="1"/>
    </xf>
    <xf numFmtId="4" fontId="126" fillId="3" borderId="1" xfId="1" applyNumberFormat="1" applyFont="1" applyFill="1" applyBorder="1" applyAlignment="1">
      <alignment horizontal="center" vertical="center" wrapText="1"/>
    </xf>
    <xf numFmtId="4" fontId="120" fillId="3" borderId="1" xfId="1" applyNumberFormat="1" applyFont="1" applyFill="1" applyBorder="1" applyAlignment="1">
      <alignment horizontal="justify" vertical="top" wrapText="1"/>
    </xf>
    <xf numFmtId="4" fontId="120" fillId="0" borderId="1" xfId="1" applyNumberFormat="1" applyFont="1" applyBorder="1" applyAlignment="1">
      <alignment horizontal="justify" vertical="top" wrapText="1"/>
    </xf>
    <xf numFmtId="4" fontId="125" fillId="0" borderId="1" xfId="1" applyNumberFormat="1" applyFont="1" applyBorder="1" applyAlignment="1" applyProtection="1">
      <alignment horizontal="left" vertical="top" wrapText="1"/>
      <protection locked="0"/>
    </xf>
    <xf numFmtId="4" fontId="127" fillId="3" borderId="1" xfId="1" applyNumberFormat="1" applyFont="1" applyFill="1" applyBorder="1" applyAlignment="1">
      <alignment horizontal="center" vertical="center" wrapText="1"/>
    </xf>
    <xf numFmtId="4" fontId="123" fillId="0" borderId="1" xfId="1" applyNumberFormat="1" applyFont="1" applyBorder="1" applyAlignment="1">
      <alignment horizontal="justify" vertical="top" wrapText="1"/>
    </xf>
    <xf numFmtId="4" fontId="125" fillId="0" borderId="1" xfId="1" applyNumberFormat="1" applyFont="1" applyBorder="1" applyAlignment="1" applyProtection="1">
      <alignment horizontal="justify" vertical="top" wrapText="1"/>
      <protection locked="0"/>
    </xf>
    <xf numFmtId="4" fontId="128" fillId="3" borderId="1" xfId="1" applyNumberFormat="1" applyFont="1" applyFill="1" applyBorder="1" applyAlignment="1">
      <alignment horizontal="left" vertical="top" wrapText="1"/>
    </xf>
    <xf numFmtId="4" fontId="128" fillId="3" borderId="1" xfId="1" applyNumberFormat="1" applyFont="1" applyFill="1" applyBorder="1" applyAlignment="1">
      <alignment horizontal="justify" vertical="top" wrapText="1"/>
    </xf>
    <xf numFmtId="4" fontId="128" fillId="0" borderId="1" xfId="1" applyNumberFormat="1" applyFont="1" applyBorder="1" applyAlignment="1">
      <alignment horizontal="justify" vertical="top" wrapText="1"/>
    </xf>
    <xf numFmtId="4" fontId="123" fillId="0" borderId="1" xfId="1" applyNumberFormat="1" applyFont="1" applyBorder="1" applyAlignment="1">
      <alignment horizontal="left" vertical="top" wrapText="1"/>
    </xf>
    <xf numFmtId="4" fontId="127" fillId="0" borderId="1" xfId="1" applyNumberFormat="1" applyFont="1" applyBorder="1" applyAlignment="1">
      <alignment horizontal="center" vertical="center"/>
    </xf>
    <xf numFmtId="4" fontId="123" fillId="0" borderId="1" xfId="0" applyNumberFormat="1" applyFont="1" applyBorder="1" applyAlignment="1">
      <alignment horizontal="justify" vertical="top" wrapText="1"/>
    </xf>
    <xf numFmtId="4" fontId="123" fillId="3" borderId="1" xfId="0" applyNumberFormat="1" applyFont="1" applyFill="1" applyBorder="1" applyAlignment="1">
      <alignment horizontal="justify" vertical="top" wrapText="1"/>
    </xf>
    <xf numFmtId="4" fontId="123" fillId="3" borderId="1" xfId="1" applyNumberFormat="1" applyFont="1" applyFill="1" applyBorder="1" applyAlignment="1">
      <alignment horizontal="justify" vertical="center"/>
    </xf>
    <xf numFmtId="4" fontId="127" fillId="0" borderId="1" xfId="1" applyNumberFormat="1" applyFont="1" applyBorder="1" applyAlignment="1">
      <alignment vertical="center" wrapText="1"/>
    </xf>
    <xf numFmtId="4" fontId="124" fillId="3" borderId="1" xfId="821" applyNumberFormat="1" applyFont="1" applyFill="1" applyBorder="1" applyAlignment="1">
      <alignment horizontal="center" vertical="center" wrapText="1"/>
    </xf>
    <xf numFmtId="4" fontId="125" fillId="3" borderId="1" xfId="821" applyNumberFormat="1" applyFont="1" applyFill="1" applyBorder="1" applyAlignment="1">
      <alignment vertical="top" wrapText="1"/>
    </xf>
    <xf numFmtId="4" fontId="124" fillId="3" borderId="1" xfId="821" applyNumberFormat="1" applyFont="1" applyFill="1" applyBorder="1" applyAlignment="1">
      <alignment horizontal="justify" vertical="top" wrapText="1"/>
    </xf>
    <xf numFmtId="4" fontId="125" fillId="3" borderId="1" xfId="821" applyNumberFormat="1" applyFont="1" applyFill="1" applyBorder="1" applyAlignment="1">
      <alignment horizontal="center" vertical="center" wrapText="1"/>
    </xf>
    <xf numFmtId="4" fontId="125" fillId="3" borderId="1" xfId="821" applyNumberFormat="1" applyFont="1" applyFill="1" applyBorder="1" applyAlignment="1">
      <alignment horizontal="justify" vertical="top" wrapText="1"/>
    </xf>
    <xf numFmtId="4" fontId="123" fillId="3" borderId="1" xfId="0" applyNumberFormat="1" applyFont="1" applyFill="1" applyBorder="1" applyAlignment="1">
      <alignment horizontal="left" vertical="top" wrapText="1"/>
    </xf>
    <xf numFmtId="4" fontId="123" fillId="3" borderId="1" xfId="821" applyNumberFormat="1" applyFont="1" applyFill="1" applyBorder="1" applyAlignment="1">
      <alignment horizontal="justify" vertical="center" wrapText="1"/>
    </xf>
    <xf numFmtId="4" fontId="120" fillId="3" borderId="1" xfId="1" applyNumberFormat="1" applyFont="1" applyFill="1" applyBorder="1" applyAlignment="1">
      <alignment vertical="center" wrapText="1"/>
    </xf>
    <xf numFmtId="4" fontId="123" fillId="3" borderId="1" xfId="1" applyNumberFormat="1" applyFont="1" applyFill="1" applyBorder="1" applyAlignment="1">
      <alignment horizontal="justify" vertical="top" wrapText="1"/>
    </xf>
    <xf numFmtId="4" fontId="123" fillId="3" borderId="1" xfId="821" applyNumberFormat="1" applyFont="1" applyFill="1" applyBorder="1" applyAlignment="1">
      <alignment horizontal="left" vertical="top" wrapText="1"/>
    </xf>
    <xf numFmtId="4" fontId="125" fillId="3" borderId="1" xfId="821" applyNumberFormat="1" applyFont="1" applyFill="1" applyBorder="1" applyAlignment="1">
      <alignment horizontal="left" vertical="top" wrapText="1"/>
    </xf>
    <xf numFmtId="4" fontId="124" fillId="3" borderId="1" xfId="821" applyNumberFormat="1" applyFont="1" applyFill="1" applyBorder="1" applyAlignment="1">
      <alignment horizontal="left" vertical="top" wrapText="1"/>
    </xf>
    <xf numFmtId="4" fontId="120" fillId="3" borderId="1" xfId="821" applyNumberFormat="1" applyFont="1" applyFill="1" applyBorder="1" applyAlignment="1">
      <alignment horizontal="center" vertical="center" wrapText="1"/>
    </xf>
    <xf numFmtId="4" fontId="120" fillId="3" borderId="1" xfId="1" applyNumberFormat="1" applyFont="1" applyFill="1" applyBorder="1" applyAlignment="1">
      <alignment horizontal="left" vertical="top" wrapText="1"/>
    </xf>
    <xf numFmtId="4" fontId="123" fillId="3" borderId="1" xfId="902" applyNumberFormat="1" applyFont="1" applyFill="1" applyBorder="1" applyAlignment="1">
      <alignment horizontal="center" vertical="center" wrapText="1"/>
    </xf>
    <xf numFmtId="4" fontId="123" fillId="3" borderId="1" xfId="1" applyNumberFormat="1" applyFont="1" applyFill="1" applyBorder="1" applyAlignment="1">
      <alignment horizontal="left" vertical="top" wrapText="1"/>
    </xf>
    <xf numFmtId="4" fontId="125" fillId="3" borderId="1" xfId="821" applyNumberFormat="1" applyFont="1" applyFill="1" applyBorder="1" applyAlignment="1">
      <alignment horizontal="center" vertical="top" wrapText="1"/>
    </xf>
    <xf numFmtId="4" fontId="125" fillId="3" borderId="1" xfId="902" applyNumberFormat="1" applyFont="1" applyFill="1" applyBorder="1" applyAlignment="1" applyProtection="1">
      <alignment horizontal="left" vertical="top" wrapText="1"/>
      <protection locked="0"/>
    </xf>
    <xf numFmtId="4" fontId="125" fillId="0" borderId="1" xfId="821" applyNumberFormat="1" applyFont="1" applyFill="1" applyBorder="1" applyAlignment="1">
      <alignment horizontal="justify" vertical="top" wrapText="1"/>
    </xf>
    <xf numFmtId="4" fontId="123" fillId="3" borderId="1" xfId="821" applyNumberFormat="1" applyFont="1" applyFill="1" applyBorder="1" applyAlignment="1">
      <alignment vertical="top" wrapText="1"/>
    </xf>
    <xf numFmtId="4" fontId="125" fillId="0" borderId="1" xfId="821" applyNumberFormat="1" applyFont="1" applyFill="1" applyBorder="1" applyAlignment="1">
      <alignment horizontal="left" vertical="top" wrapText="1"/>
    </xf>
    <xf numFmtId="4" fontId="123" fillId="3" borderId="1" xfId="821" applyNumberFormat="1" applyFont="1" applyFill="1" applyBorder="1" applyAlignment="1">
      <alignment horizontal="left" vertical="center" wrapText="1"/>
    </xf>
    <xf numFmtId="4" fontId="124" fillId="3" borderId="1" xfId="821" applyNumberFormat="1" applyFont="1" applyFill="1" applyBorder="1" applyAlignment="1">
      <alignment horizontal="center" vertical="top" wrapText="1"/>
    </xf>
    <xf numFmtId="4" fontId="120" fillId="3" borderId="1" xfId="821" applyNumberFormat="1" applyFont="1" applyFill="1" applyBorder="1" applyAlignment="1">
      <alignment horizontal="left" vertical="top" wrapText="1"/>
    </xf>
    <xf numFmtId="4" fontId="124" fillId="3" borderId="1" xfId="821" applyNumberFormat="1" applyFont="1" applyFill="1" applyBorder="1" applyAlignment="1">
      <alignment horizontal="justify" vertical="center" wrapText="1"/>
    </xf>
    <xf numFmtId="4" fontId="123" fillId="3" borderId="1" xfId="821" applyNumberFormat="1" applyFont="1" applyFill="1" applyBorder="1" applyAlignment="1">
      <alignment horizontal="justify" vertical="top" wrapText="1"/>
    </xf>
    <xf numFmtId="4" fontId="124" fillId="3" borderId="1" xfId="821" applyNumberFormat="1" applyFont="1" applyFill="1" applyBorder="1" applyAlignment="1">
      <alignment horizontal="left" vertical="center" wrapText="1"/>
    </xf>
    <xf numFmtId="4" fontId="124" fillId="3" borderId="1" xfId="821" applyNumberFormat="1" applyFont="1" applyFill="1" applyBorder="1" applyAlignment="1">
      <alignment vertical="center" wrapText="1"/>
    </xf>
    <xf numFmtId="4" fontId="124" fillId="0" borderId="1" xfId="821" applyNumberFormat="1" applyFont="1" applyFill="1" applyBorder="1" applyAlignment="1">
      <alignment horizontal="center" vertical="top" wrapText="1"/>
    </xf>
    <xf numFmtId="4" fontId="124" fillId="0" borderId="1" xfId="821" applyNumberFormat="1" applyFont="1" applyFill="1" applyBorder="1" applyAlignment="1">
      <alignment horizontal="left" vertical="top" wrapText="1"/>
    </xf>
    <xf numFmtId="4" fontId="124" fillId="0" borderId="1" xfId="821" applyNumberFormat="1" applyFont="1" applyFill="1" applyBorder="1" applyAlignment="1">
      <alignment horizontal="left" vertical="center" wrapText="1"/>
    </xf>
    <xf numFmtId="4" fontId="124" fillId="0" borderId="1" xfId="821" applyNumberFormat="1" applyFont="1" applyFill="1" applyBorder="1" applyAlignment="1">
      <alignment horizontal="center" vertical="center" wrapText="1"/>
    </xf>
    <xf numFmtId="4" fontId="124" fillId="0" borderId="1" xfId="821" applyNumberFormat="1" applyFont="1" applyFill="1" applyBorder="1" applyAlignment="1">
      <alignment horizontal="justify" vertical="top" wrapText="1"/>
    </xf>
    <xf numFmtId="4" fontId="125" fillId="0" borderId="1" xfId="821" applyNumberFormat="1" applyFont="1" applyFill="1" applyBorder="1" applyAlignment="1">
      <alignment horizontal="center" vertical="top" wrapText="1"/>
    </xf>
    <xf numFmtId="4" fontId="125" fillId="0" borderId="1" xfId="821" applyNumberFormat="1" applyFont="1" applyFill="1" applyBorder="1" applyAlignment="1">
      <alignment horizontal="left" vertical="center" wrapText="1"/>
    </xf>
    <xf numFmtId="4" fontId="125" fillId="0" borderId="1" xfId="821" applyNumberFormat="1" applyFont="1" applyFill="1" applyBorder="1" applyAlignment="1">
      <alignment horizontal="center" vertical="center" wrapText="1"/>
    </xf>
    <xf numFmtId="4" fontId="123" fillId="0" borderId="1" xfId="821" applyNumberFormat="1" applyFont="1" applyFill="1" applyBorder="1" applyAlignment="1">
      <alignment horizontal="left" vertical="top" wrapText="1"/>
    </xf>
    <xf numFmtId="4" fontId="120" fillId="0" borderId="1" xfId="1" applyNumberFormat="1" applyFont="1" applyFill="1" applyBorder="1" applyAlignment="1">
      <alignment horizontal="justify" vertical="top" wrapText="1"/>
    </xf>
    <xf numFmtId="4" fontId="123" fillId="0" borderId="1" xfId="1" applyNumberFormat="1" applyFont="1" applyFill="1" applyBorder="1" applyAlignment="1">
      <alignment horizontal="justify" vertical="top" wrapText="1"/>
    </xf>
    <xf numFmtId="4" fontId="123" fillId="0" borderId="1" xfId="1" applyNumberFormat="1" applyFont="1" applyFill="1" applyBorder="1" applyAlignment="1">
      <alignment horizontal="left" vertical="top" wrapText="1"/>
    </xf>
    <xf numFmtId="4" fontId="123" fillId="0" borderId="1" xfId="821" applyNumberFormat="1" applyFont="1" applyFill="1" applyBorder="1" applyAlignment="1">
      <alignment horizontal="justify" vertical="top" wrapText="1"/>
    </xf>
    <xf numFmtId="4" fontId="131" fillId="3" borderId="1" xfId="821" applyNumberFormat="1" applyFont="1" applyFill="1" applyBorder="1" applyAlignment="1">
      <alignment horizontal="center" vertical="center" wrapText="1"/>
    </xf>
    <xf numFmtId="4" fontId="130" fillId="3" borderId="1" xfId="1" applyNumberFormat="1" applyFont="1" applyFill="1" applyBorder="1" applyAlignment="1">
      <alignment horizontal="center" vertical="center" wrapText="1"/>
    </xf>
    <xf numFmtId="4" fontId="130" fillId="3" borderId="1" xfId="1" applyNumberFormat="1" applyFont="1" applyFill="1" applyBorder="1" applyAlignment="1">
      <alignment vertical="center" wrapText="1"/>
    </xf>
    <xf numFmtId="4" fontId="130" fillId="3" borderId="1" xfId="1" applyNumberFormat="1" applyFont="1" applyFill="1" applyBorder="1" applyAlignment="1">
      <alignment horizontal="left" vertical="center" wrapText="1"/>
    </xf>
    <xf numFmtId="4" fontId="130" fillId="3" borderId="1" xfId="1" applyNumberFormat="1" applyFont="1" applyFill="1" applyBorder="1" applyAlignment="1">
      <alignment vertical="top" wrapText="1"/>
    </xf>
    <xf numFmtId="4" fontId="130" fillId="3" borderId="1" xfId="1" applyNumberFormat="1" applyFont="1" applyFill="1" applyBorder="1" applyAlignment="1">
      <alignment horizontal="center" vertical="top" wrapText="1"/>
    </xf>
    <xf numFmtId="4" fontId="128" fillId="3" borderId="1" xfId="1" applyNumberFormat="1" applyFont="1" applyFill="1" applyBorder="1" applyAlignment="1">
      <alignment horizontal="center" vertical="top" wrapText="1"/>
    </xf>
    <xf numFmtId="4" fontId="128" fillId="3" borderId="1" xfId="1" applyNumberFormat="1" applyFont="1" applyFill="1" applyBorder="1" applyAlignment="1">
      <alignment vertical="top" wrapText="1"/>
    </xf>
    <xf numFmtId="4" fontId="128" fillId="3" borderId="1" xfId="1" applyNumberFormat="1" applyFont="1" applyFill="1" applyBorder="1" applyAlignment="1">
      <alignment horizontal="center" vertical="center" wrapText="1"/>
    </xf>
    <xf numFmtId="4" fontId="130" fillId="3" borderId="1" xfId="1" applyNumberFormat="1" applyFont="1" applyFill="1" applyBorder="1" applyAlignment="1">
      <alignment horizontal="left" vertical="top" wrapText="1"/>
    </xf>
    <xf numFmtId="2" fontId="120" fillId="0" borderId="1" xfId="0" applyNumberFormat="1" applyFont="1" applyBorder="1" applyAlignment="1">
      <alignment horizontal="center" vertical="center" wrapText="1"/>
    </xf>
    <xf numFmtId="2" fontId="123" fillId="0" borderId="1" xfId="0" applyNumberFormat="1" applyFont="1" applyBorder="1" applyAlignment="1">
      <alignment horizontal="center" vertical="center" wrapText="1"/>
    </xf>
    <xf numFmtId="2" fontId="123" fillId="0" borderId="1" xfId="0" applyNumberFormat="1" applyFont="1" applyBorder="1" applyAlignment="1">
      <alignment horizontal="justify" vertical="center" wrapText="1"/>
    </xf>
    <xf numFmtId="4" fontId="123" fillId="0" borderId="1" xfId="1" applyNumberFormat="1" applyFont="1" applyBorder="1" applyAlignment="1">
      <alignment horizontal="center" vertical="center" wrapText="1"/>
    </xf>
    <xf numFmtId="4" fontId="120" fillId="0" borderId="1" xfId="1" applyNumberFormat="1" applyFont="1" applyBorder="1" applyAlignment="1">
      <alignment horizontal="justify" vertical="center" wrapText="1"/>
    </xf>
    <xf numFmtId="4" fontId="123" fillId="0" borderId="1" xfId="1" applyNumberFormat="1" applyFont="1" applyBorder="1" applyAlignment="1">
      <alignment horizontal="left" vertical="center" wrapText="1"/>
    </xf>
    <xf numFmtId="2" fontId="130" fillId="3" borderId="1" xfId="1" applyNumberFormat="1" applyFont="1" applyFill="1" applyBorder="1" applyAlignment="1">
      <alignment horizontal="center" vertical="center" wrapText="1"/>
    </xf>
    <xf numFmtId="2" fontId="128" fillId="3" borderId="1" xfId="1" applyNumberFormat="1" applyFont="1" applyFill="1" applyBorder="1" applyAlignment="1">
      <alignment horizontal="center" vertical="center" wrapText="1"/>
    </xf>
    <xf numFmtId="2" fontId="130" fillId="3" borderId="1" xfId="1" applyNumberFormat="1" applyFont="1" applyFill="1" applyBorder="1" applyAlignment="1">
      <alignment horizontal="center" vertical="center"/>
    </xf>
    <xf numFmtId="4" fontId="128" fillId="0" borderId="1" xfId="1" applyNumberFormat="1" applyFont="1" applyBorder="1" applyAlignment="1">
      <alignment horizontal="center" vertical="center" wrapText="1"/>
    </xf>
    <xf numFmtId="2" fontId="120" fillId="0" borderId="1" xfId="1" applyNumberFormat="1" applyFont="1" applyFill="1" applyBorder="1" applyAlignment="1">
      <alignment horizontal="center" vertical="center" wrapText="1"/>
    </xf>
    <xf numFmtId="4" fontId="123" fillId="0" borderId="1" xfId="1" applyNumberFormat="1" applyFont="1" applyBorder="1" applyAlignment="1">
      <alignment vertical="center" wrapText="1"/>
    </xf>
    <xf numFmtId="4" fontId="120" fillId="0" borderId="1" xfId="1" applyNumberFormat="1" applyFont="1" applyBorder="1" applyAlignment="1">
      <alignment horizontal="center" vertical="center" wrapText="1"/>
    </xf>
    <xf numFmtId="4" fontId="120" fillId="0" borderId="1" xfId="1" applyNumberFormat="1" applyFont="1" applyBorder="1" applyAlignment="1">
      <alignment vertical="center" wrapText="1"/>
    </xf>
    <xf numFmtId="4" fontId="126" fillId="0" borderId="1" xfId="1247" applyNumberFormat="1" applyFont="1" applyBorder="1" applyAlignment="1">
      <alignment horizontal="center" vertical="center" wrapText="1"/>
    </xf>
    <xf numFmtId="4" fontId="120" fillId="0" borderId="1" xfId="1247" applyNumberFormat="1" applyFont="1" applyBorder="1" applyAlignment="1">
      <alignment horizontal="center" vertical="center"/>
    </xf>
    <xf numFmtId="4" fontId="123" fillId="0" borderId="1" xfId="1247" applyNumberFormat="1" applyFont="1" applyBorder="1" applyAlignment="1">
      <alignment horizontal="center" vertical="center" wrapText="1"/>
    </xf>
    <xf numFmtId="4" fontId="123" fillId="0" borderId="1" xfId="1247" applyNumberFormat="1" applyFont="1" applyBorder="1" applyAlignment="1">
      <alignment horizontal="center" vertical="center"/>
    </xf>
    <xf numFmtId="4" fontId="128" fillId="0" borderId="1" xfId="1247" applyNumberFormat="1" applyFont="1" applyBorder="1" applyAlignment="1">
      <alignment vertical="top" wrapText="1"/>
    </xf>
    <xf numFmtId="4" fontId="127" fillId="0" borderId="1" xfId="1247" applyNumberFormat="1" applyFont="1" applyBorder="1" applyAlignment="1">
      <alignment horizontal="center" vertical="center" wrapText="1"/>
    </xf>
    <xf numFmtId="4" fontId="123" fillId="0" borderId="1" xfId="1247" applyNumberFormat="1" applyFont="1" applyBorder="1" applyAlignment="1">
      <alignment horizontal="justify" vertical="top" wrapText="1"/>
    </xf>
    <xf numFmtId="4" fontId="123" fillId="0" borderId="1" xfId="1247" applyNumberFormat="1" applyFont="1" applyBorder="1" applyAlignment="1">
      <alignment vertical="top" wrapText="1"/>
    </xf>
    <xf numFmtId="4" fontId="120" fillId="0" borderId="1" xfId="1247" applyNumberFormat="1" applyFont="1" applyBorder="1" applyAlignment="1">
      <alignment horizontal="center" vertical="center" wrapText="1"/>
    </xf>
    <xf numFmtId="4" fontId="120" fillId="0" borderId="1" xfId="1247" applyNumberFormat="1" applyFont="1" applyBorder="1" applyAlignment="1">
      <alignment horizontal="justify" vertical="top" wrapText="1"/>
    </xf>
    <xf numFmtId="4" fontId="123" fillId="0" borderId="1" xfId="1247" applyNumberFormat="1" applyFont="1" applyFill="1" applyBorder="1" applyAlignment="1">
      <alignment horizontal="justify" vertical="top" wrapText="1"/>
    </xf>
    <xf numFmtId="4" fontId="127" fillId="0" borderId="1" xfId="1247" applyNumberFormat="1" applyFont="1" applyBorder="1" applyAlignment="1">
      <alignment horizontal="justify" vertical="top" wrapText="1"/>
    </xf>
    <xf numFmtId="4" fontId="127" fillId="0" borderId="1" xfId="1247" applyNumberFormat="1" applyFont="1" applyBorder="1" applyAlignment="1">
      <alignment horizontal="left" vertical="top" wrapText="1"/>
    </xf>
    <xf numFmtId="4" fontId="127" fillId="0" borderId="12" xfId="1247" applyNumberFormat="1" applyFont="1" applyBorder="1" applyAlignment="1">
      <alignment horizontal="left" vertical="top" wrapText="1"/>
    </xf>
    <xf numFmtId="4" fontId="130" fillId="0" borderId="1" xfId="1248" applyNumberFormat="1" applyFont="1" applyBorder="1" applyAlignment="1">
      <alignment horizontal="center" vertical="center"/>
    </xf>
    <xf numFmtId="4" fontId="120" fillId="0" borderId="1" xfId="1248" applyNumberFormat="1" applyFont="1" applyBorder="1" applyAlignment="1">
      <alignment horizontal="center" vertical="center"/>
    </xf>
    <xf numFmtId="4" fontId="128" fillId="0" borderId="1" xfId="1248" applyNumberFormat="1" applyFont="1" applyBorder="1" applyAlignment="1">
      <alignment horizontal="center" vertical="center"/>
    </xf>
    <xf numFmtId="4" fontId="123" fillId="0" borderId="1" xfId="1248" applyNumberFormat="1" applyFont="1" applyBorder="1" applyAlignment="1">
      <alignment horizontal="center" vertical="center"/>
    </xf>
    <xf numFmtId="4" fontId="123" fillId="3" borderId="1" xfId="1" applyNumberFormat="1" applyFont="1" applyFill="1" applyBorder="1" applyAlignment="1">
      <alignment vertical="center" wrapText="1"/>
    </xf>
    <xf numFmtId="4" fontId="123" fillId="0" borderId="1" xfId="1" applyNumberFormat="1" applyFont="1" applyBorder="1" applyAlignment="1">
      <alignment horizontal="left" vertical="top"/>
    </xf>
    <xf numFmtId="4" fontId="123" fillId="29" borderId="1" xfId="1" applyNumberFormat="1" applyFont="1" applyFill="1" applyBorder="1" applyAlignment="1">
      <alignment horizontal="center" vertical="center"/>
    </xf>
    <xf numFmtId="4" fontId="123" fillId="29" borderId="1" xfId="1" applyNumberFormat="1" applyFont="1" applyFill="1" applyBorder="1" applyAlignment="1">
      <alignment horizontal="left" vertical="top"/>
    </xf>
    <xf numFmtId="4" fontId="123" fillId="0" borderId="1" xfId="1" applyNumberFormat="1" applyFont="1" applyBorder="1" applyAlignment="1">
      <alignment horizontal="left" vertical="center"/>
    </xf>
    <xf numFmtId="4" fontId="123" fillId="0" borderId="17" xfId="1" applyNumberFormat="1" applyFont="1" applyBorder="1" applyAlignment="1">
      <alignment vertical="top"/>
    </xf>
    <xf numFmtId="4" fontId="124" fillId="0" borderId="1" xfId="840" applyNumberFormat="1" applyFont="1" applyBorder="1" applyAlignment="1">
      <alignment horizontal="center" vertical="center" wrapText="1"/>
    </xf>
    <xf numFmtId="4" fontId="123" fillId="0" borderId="1" xfId="840" applyNumberFormat="1" applyFont="1" applyBorder="1" applyAlignment="1">
      <alignment horizontal="center" vertical="center"/>
    </xf>
    <xf numFmtId="4" fontId="125" fillId="0" borderId="1" xfId="840" applyNumberFormat="1" applyFont="1" applyBorder="1" applyAlignment="1">
      <alignment horizontal="center" vertical="center" wrapText="1"/>
    </xf>
    <xf numFmtId="4" fontId="120" fillId="0" borderId="1" xfId="840" applyNumberFormat="1" applyFont="1" applyBorder="1" applyAlignment="1">
      <alignment horizontal="center" vertical="center"/>
    </xf>
    <xf numFmtId="4" fontId="130" fillId="0" borderId="1" xfId="1" applyNumberFormat="1" applyFont="1" applyBorder="1" applyAlignment="1">
      <alignment horizontal="left" vertical="top" wrapText="1"/>
    </xf>
    <xf numFmtId="4" fontId="123" fillId="0" borderId="17" xfId="1" applyNumberFormat="1" applyFont="1" applyBorder="1" applyAlignment="1">
      <alignment horizontal="left" vertical="top" wrapText="1"/>
    </xf>
    <xf numFmtId="4" fontId="123" fillId="0" borderId="1" xfId="1" applyNumberFormat="1" applyFont="1" applyBorder="1" applyAlignment="1">
      <alignment vertical="top" wrapText="1"/>
    </xf>
    <xf numFmtId="4" fontId="125" fillId="3" borderId="1" xfId="1" applyNumberFormat="1" applyFont="1" applyFill="1" applyBorder="1" applyAlignment="1">
      <alignment horizontal="justify" vertical="top" wrapText="1"/>
    </xf>
    <xf numFmtId="4" fontId="125" fillId="0" borderId="1" xfId="1" applyNumberFormat="1" applyFont="1" applyBorder="1" applyAlignment="1">
      <alignment horizontal="justify" vertical="top" wrapText="1"/>
    </xf>
    <xf numFmtId="4" fontId="123" fillId="0" borderId="12" xfId="1" applyNumberFormat="1" applyFont="1" applyBorder="1" applyAlignment="1">
      <alignment horizontal="left" vertical="top" wrapText="1"/>
    </xf>
    <xf numFmtId="4" fontId="125" fillId="0" borderId="1" xfId="840" applyNumberFormat="1" applyFont="1" applyBorder="1" applyAlignment="1">
      <alignment horizontal="left" vertical="top" wrapText="1"/>
    </xf>
    <xf numFmtId="4" fontId="125" fillId="0" borderId="1" xfId="840" applyNumberFormat="1" applyFont="1" applyBorder="1" applyAlignment="1">
      <alignment horizontal="justify" vertical="top" wrapText="1"/>
    </xf>
    <xf numFmtId="4" fontId="125" fillId="0" borderId="17" xfId="840" applyNumberFormat="1" applyFont="1" applyBorder="1" applyAlignment="1">
      <alignment horizontal="left" vertical="top" wrapText="1"/>
    </xf>
    <xf numFmtId="4" fontId="125" fillId="0" borderId="17" xfId="840" applyNumberFormat="1" applyFont="1" applyBorder="1" applyAlignment="1">
      <alignment horizontal="center" vertical="center" wrapText="1"/>
    </xf>
    <xf numFmtId="4" fontId="124" fillId="0" borderId="1" xfId="840" applyNumberFormat="1" applyFont="1" applyBorder="1" applyAlignment="1">
      <alignment horizontal="left" vertical="top" wrapText="1"/>
    </xf>
    <xf numFmtId="4" fontId="120" fillId="0" borderId="17" xfId="1" applyNumberFormat="1" applyFont="1" applyBorder="1" applyAlignment="1">
      <alignment horizontal="left" vertical="top" wrapText="1"/>
    </xf>
    <xf numFmtId="4" fontId="120" fillId="3" borderId="17" xfId="1" applyNumberFormat="1" applyFont="1" applyFill="1" applyBorder="1" applyAlignment="1">
      <alignment horizontal="center" vertical="top" wrapText="1"/>
    </xf>
    <xf numFmtId="4" fontId="120" fillId="0" borderId="17" xfId="1" applyNumberFormat="1" applyFont="1" applyBorder="1" applyAlignment="1">
      <alignment horizontal="center" vertical="top" wrapText="1"/>
    </xf>
    <xf numFmtId="4" fontId="125" fillId="0" borderId="17" xfId="1" applyNumberFormat="1" applyFont="1" applyBorder="1" applyAlignment="1">
      <alignment horizontal="justify" vertical="top" wrapText="1"/>
    </xf>
    <xf numFmtId="2" fontId="120" fillId="0" borderId="1" xfId="1" applyNumberFormat="1" applyFont="1" applyBorder="1" applyAlignment="1">
      <alignment horizontal="center" vertical="center"/>
    </xf>
    <xf numFmtId="2" fontId="123" fillId="0" borderId="15" xfId="1" applyNumberFormat="1" applyFont="1" applyBorder="1" applyAlignment="1">
      <alignment horizontal="center" vertical="center"/>
    </xf>
    <xf numFmtId="2" fontId="120" fillId="0" borderId="15" xfId="1" applyNumberFormat="1" applyFont="1" applyBorder="1" applyAlignment="1">
      <alignment horizontal="center" vertical="center"/>
    </xf>
    <xf numFmtId="4" fontId="124" fillId="0" borderId="1" xfId="1" applyNumberFormat="1" applyFont="1" applyBorder="1" applyAlignment="1" applyProtection="1">
      <alignment horizontal="center" vertical="center" wrapText="1"/>
      <protection locked="0"/>
    </xf>
    <xf numFmtId="4" fontId="124" fillId="3" borderId="1" xfId="1" applyNumberFormat="1" applyFont="1" applyFill="1" applyBorder="1" applyAlignment="1" applyProtection="1">
      <alignment horizontal="center" vertical="center" wrapText="1"/>
      <protection locked="0"/>
    </xf>
    <xf numFmtId="4" fontId="123" fillId="0" borderId="1" xfId="1" applyNumberFormat="1" applyFont="1" applyBorder="1" applyAlignment="1">
      <alignment vertical="top"/>
    </xf>
    <xf numFmtId="4" fontId="125" fillId="0" borderId="1" xfId="1" applyNumberFormat="1" applyFont="1" applyBorder="1" applyAlignment="1" applyProtection="1">
      <alignment horizontal="center" vertical="center" wrapText="1"/>
      <protection locked="0"/>
    </xf>
    <xf numFmtId="4" fontId="125" fillId="3" borderId="1" xfId="1" applyNumberFormat="1" applyFont="1" applyFill="1" applyBorder="1" applyAlignment="1" applyProtection="1">
      <alignment horizontal="center" vertical="center" wrapText="1"/>
      <protection locked="0"/>
    </xf>
    <xf numFmtId="4" fontId="125" fillId="0" borderId="1" xfId="1" applyNumberFormat="1" applyFont="1" applyBorder="1" applyAlignment="1" applyProtection="1">
      <alignment vertical="top" wrapText="1"/>
      <protection locked="0"/>
    </xf>
    <xf numFmtId="4" fontId="123" fillId="3" borderId="1" xfId="1" applyNumberFormat="1" applyFont="1" applyFill="1" applyBorder="1" applyAlignment="1">
      <alignment vertical="top"/>
    </xf>
    <xf numFmtId="2" fontId="123" fillId="3" borderId="1" xfId="1" applyNumberFormat="1" applyFont="1" applyFill="1" applyBorder="1" applyAlignment="1">
      <alignment vertical="top"/>
    </xf>
    <xf numFmtId="2" fontId="125" fillId="3" borderId="1" xfId="1" applyNumberFormat="1" applyFont="1" applyFill="1" applyBorder="1" applyAlignment="1" applyProtection="1">
      <alignment horizontal="center" vertical="center" wrapText="1"/>
      <protection locked="0"/>
    </xf>
    <xf numFmtId="2" fontId="125" fillId="0" borderId="1" xfId="1" applyNumberFormat="1" applyFont="1" applyBorder="1" applyAlignment="1" applyProtection="1">
      <alignment horizontal="center" vertical="center" wrapText="1"/>
      <protection locked="0"/>
    </xf>
    <xf numFmtId="2" fontId="124" fillId="3" borderId="1" xfId="1" applyNumberFormat="1" applyFont="1" applyFill="1" applyBorder="1" applyAlignment="1" applyProtection="1">
      <alignment horizontal="center" vertical="center" wrapText="1"/>
      <protection locked="0"/>
    </xf>
    <xf numFmtId="2" fontId="123" fillId="3" borderId="1" xfId="1" applyNumberFormat="1" applyFont="1" applyFill="1" applyBorder="1" applyAlignment="1">
      <alignment vertical="top" wrapText="1"/>
    </xf>
    <xf numFmtId="2" fontId="124" fillId="0" borderId="1" xfId="1" applyNumberFormat="1" applyFont="1" applyBorder="1" applyAlignment="1" applyProtection="1">
      <alignment horizontal="center" vertical="center" wrapText="1"/>
      <protection locked="0"/>
    </xf>
    <xf numFmtId="49" fontId="123" fillId="3" borderId="1" xfId="1" applyNumberFormat="1" applyFont="1" applyFill="1" applyBorder="1" applyAlignment="1">
      <alignment vertical="top" wrapText="1"/>
    </xf>
    <xf numFmtId="3" fontId="123" fillId="3" borderId="1" xfId="970" applyNumberFormat="1" applyFont="1" applyFill="1" applyBorder="1" applyAlignment="1">
      <alignment horizontal="center" vertical="center" wrapText="1"/>
    </xf>
    <xf numFmtId="167" fontId="123" fillId="0" borderId="1" xfId="1" applyNumberFormat="1" applyFont="1" applyBorder="1" applyAlignment="1">
      <alignment vertical="center"/>
    </xf>
    <xf numFmtId="167" fontId="120" fillId="3" borderId="1" xfId="1" applyNumberFormat="1" applyFont="1" applyFill="1" applyBorder="1" applyAlignment="1">
      <alignment vertical="top" wrapText="1"/>
    </xf>
    <xf numFmtId="167" fontId="120" fillId="0" borderId="1" xfId="1" applyNumberFormat="1" applyFont="1" applyBorder="1" applyAlignment="1">
      <alignment vertical="top" wrapText="1"/>
    </xf>
    <xf numFmtId="4" fontId="121" fillId="0" borderId="1" xfId="1" applyNumberFormat="1" applyFont="1" applyBorder="1" applyAlignment="1">
      <alignment vertical="center" wrapText="1"/>
    </xf>
    <xf numFmtId="49" fontId="120" fillId="0" borderId="1" xfId="1" applyNumberFormat="1" applyFont="1" applyBorder="1" applyAlignment="1">
      <alignment vertical="center" wrapText="1"/>
    </xf>
    <xf numFmtId="0" fontId="125" fillId="3" borderId="1" xfId="1" applyFont="1" applyFill="1" applyBorder="1" applyAlignment="1">
      <alignment vertical="top" wrapText="1"/>
    </xf>
    <xf numFmtId="0" fontId="123" fillId="0" borderId="0" xfId="1" applyFont="1" applyFill="1" applyAlignment="1"/>
    <xf numFmtId="0" fontId="4" fillId="0" borderId="0" xfId="1452" applyAlignment="1">
      <alignment horizontal="center"/>
    </xf>
    <xf numFmtId="0" fontId="145" fillId="0" borderId="0" xfId="1452" applyFont="1" applyAlignment="1"/>
    <xf numFmtId="0" fontId="145" fillId="0" borderId="0" xfId="1452" applyFont="1" applyAlignment="1">
      <alignment horizontal="center"/>
    </xf>
    <xf numFmtId="0" fontId="4" fillId="0" borderId="0" xfId="1452" applyAlignment="1">
      <alignment horizontal="center" vertical="center"/>
    </xf>
    <xf numFmtId="167" fontId="123" fillId="0" borderId="12" xfId="1452" applyNumberFormat="1" applyFont="1" applyBorder="1" applyAlignment="1">
      <alignment horizontal="center" vertical="center" wrapText="1"/>
    </xf>
    <xf numFmtId="167" fontId="123" fillId="0" borderId="1" xfId="1452" applyNumberFormat="1" applyFont="1" applyBorder="1" applyAlignment="1">
      <alignment horizontal="center" vertical="center" wrapText="1"/>
    </xf>
    <xf numFmtId="167" fontId="120" fillId="0" borderId="1" xfId="1452" applyNumberFormat="1" applyFont="1" applyBorder="1" applyAlignment="1">
      <alignment horizontal="center" vertical="center" wrapText="1"/>
    </xf>
    <xf numFmtId="166" fontId="128" fillId="0" borderId="15" xfId="1452" applyNumberFormat="1" applyFont="1" applyBorder="1" applyAlignment="1">
      <alignment horizontal="center" vertical="center"/>
    </xf>
    <xf numFmtId="167" fontId="128" fillId="0" borderId="1" xfId="1452" applyNumberFormat="1" applyFont="1" applyBorder="1" applyAlignment="1">
      <alignment horizontal="center" vertical="center"/>
    </xf>
    <xf numFmtId="166" fontId="128" fillId="0" borderId="1" xfId="1452" applyNumberFormat="1" applyFont="1" applyBorder="1" applyAlignment="1">
      <alignment horizontal="center" vertical="center"/>
    </xf>
    <xf numFmtId="0" fontId="145" fillId="0" borderId="0" xfId="1452" applyFont="1" applyAlignment="1">
      <alignment horizontal="center" vertical="center"/>
    </xf>
    <xf numFmtId="167" fontId="128" fillId="0" borderId="1" xfId="1452" applyNumberFormat="1" applyFont="1" applyBorder="1" applyAlignment="1">
      <alignment horizontal="center" vertical="center" wrapText="1"/>
    </xf>
    <xf numFmtId="167" fontId="128" fillId="0" borderId="12" xfId="1452" applyNumberFormat="1" applyFont="1" applyBorder="1" applyAlignment="1">
      <alignment horizontal="center" vertical="center"/>
    </xf>
    <xf numFmtId="167" fontId="123" fillId="0" borderId="12" xfId="1452" applyNumberFormat="1" applyFont="1" applyBorder="1" applyAlignment="1">
      <alignment horizontal="center" vertical="top" wrapText="1"/>
    </xf>
    <xf numFmtId="167" fontId="123" fillId="0" borderId="1" xfId="1452" applyNumberFormat="1" applyFont="1" applyBorder="1" applyAlignment="1">
      <alignment horizontal="center" vertical="top" wrapText="1"/>
    </xf>
    <xf numFmtId="167" fontId="120" fillId="0" borderId="1" xfId="1452" applyNumberFormat="1" applyFont="1" applyBorder="1" applyAlignment="1">
      <alignment horizontal="center" vertical="top" wrapText="1"/>
    </xf>
    <xf numFmtId="166" fontId="128" fillId="0" borderId="15" xfId="1452" applyNumberFormat="1" applyFont="1" applyBorder="1" applyAlignment="1">
      <alignment horizontal="center" vertical="top"/>
    </xf>
    <xf numFmtId="167" fontId="120" fillId="0" borderId="12" xfId="1452" applyNumberFormat="1" applyFont="1" applyBorder="1" applyAlignment="1">
      <alignment horizontal="center" vertical="top" wrapText="1"/>
    </xf>
    <xf numFmtId="49" fontId="121" fillId="3" borderId="1" xfId="1" applyNumberFormat="1" applyFont="1" applyFill="1" applyBorder="1" applyAlignment="1">
      <alignment horizontal="center" vertical="center" wrapText="1"/>
    </xf>
    <xf numFmtId="49" fontId="123" fillId="3" borderId="1" xfId="1" applyNumberFormat="1" applyFont="1" applyFill="1" applyBorder="1" applyAlignment="1">
      <alignment vertical="center" wrapText="1"/>
    </xf>
    <xf numFmtId="4" fontId="123" fillId="3" borderId="1" xfId="0" applyNumberFormat="1" applyFont="1" applyFill="1" applyBorder="1" applyAlignment="1">
      <alignment vertical="top" wrapText="1"/>
    </xf>
    <xf numFmtId="49" fontId="121" fillId="3" borderId="1" xfId="1" applyNumberFormat="1" applyFont="1" applyFill="1" applyBorder="1" applyAlignment="1">
      <alignment horizontal="center" vertical="center"/>
    </xf>
    <xf numFmtId="2" fontId="97" fillId="3" borderId="1" xfId="1" applyNumberFormat="1" applyFont="1" applyFill="1" applyBorder="1" applyAlignment="1">
      <alignment vertical="center"/>
    </xf>
    <xf numFmtId="2" fontId="41" fillId="3" borderId="1" xfId="1" applyNumberFormat="1" applyFont="1" applyFill="1" applyBorder="1" applyAlignment="1">
      <alignment vertical="center"/>
    </xf>
    <xf numFmtId="2" fontId="41" fillId="3" borderId="13" xfId="1" applyNumberFormat="1" applyFont="1" applyFill="1" applyBorder="1" applyAlignment="1">
      <alignment vertical="center"/>
    </xf>
    <xf numFmtId="4" fontId="37" fillId="3" borderId="1" xfId="1" applyNumberFormat="1" applyFont="1" applyFill="1" applyBorder="1" applyAlignment="1">
      <alignment vertical="center"/>
    </xf>
    <xf numFmtId="4" fontId="38" fillId="3" borderId="1" xfId="1" applyNumberFormat="1" applyFont="1" applyFill="1" applyBorder="1" applyAlignment="1">
      <alignment vertical="center"/>
    </xf>
    <xf numFmtId="0" fontId="42" fillId="3" borderId="0" xfId="1" applyFont="1" applyFill="1"/>
    <xf numFmtId="4" fontId="126" fillId="0" borderId="1" xfId="1" applyNumberFormat="1" applyFont="1" applyBorder="1" applyAlignment="1">
      <alignment horizontal="center" vertical="center" wrapText="1"/>
    </xf>
    <xf numFmtId="4" fontId="127" fillId="0" borderId="1" xfId="1" applyNumberFormat="1" applyFont="1" applyBorder="1" applyAlignment="1">
      <alignment horizontal="center" vertical="center" wrapText="1"/>
    </xf>
    <xf numFmtId="4" fontId="124" fillId="0" borderId="1" xfId="821" applyNumberFormat="1" applyFont="1" applyFill="1" applyBorder="1" applyAlignment="1">
      <alignment horizontal="center" vertical="center" wrapText="1"/>
    </xf>
    <xf numFmtId="4" fontId="125" fillId="0" borderId="1" xfId="821" applyNumberFormat="1" applyFont="1" applyFill="1" applyBorder="1" applyAlignment="1">
      <alignment horizontal="center" vertical="center" wrapText="1"/>
    </xf>
    <xf numFmtId="0" fontId="120" fillId="0" borderId="1" xfId="962" applyFont="1" applyBorder="1" applyAlignment="1">
      <alignment horizontal="left" vertical="top" wrapText="1"/>
    </xf>
    <xf numFmtId="0" fontId="123" fillId="0" borderId="12" xfId="962" applyFont="1" applyFill="1" applyBorder="1" applyAlignment="1">
      <alignment horizontal="left" vertical="top" wrapText="1"/>
    </xf>
    <xf numFmtId="49" fontId="123" fillId="0" borderId="1" xfId="962" applyNumberFormat="1" applyFont="1" applyBorder="1" applyAlignment="1">
      <alignment horizontal="left" vertical="top" wrapText="1"/>
    </xf>
    <xf numFmtId="49" fontId="123" fillId="0" borderId="1" xfId="962" applyNumberFormat="1" applyFont="1" applyBorder="1" applyAlignment="1">
      <alignment horizontal="center" vertical="center" wrapText="1"/>
    </xf>
    <xf numFmtId="0" fontId="123" fillId="0" borderId="1" xfId="962" applyFont="1" applyBorder="1" applyAlignment="1">
      <alignment horizontal="left" vertical="top" wrapText="1"/>
    </xf>
    <xf numFmtId="4" fontId="123" fillId="0" borderId="1" xfId="962" applyNumberFormat="1" applyFont="1" applyBorder="1" applyAlignment="1">
      <alignment horizontal="left" vertical="top" wrapText="1"/>
    </xf>
    <xf numFmtId="4" fontId="123" fillId="0" borderId="1" xfId="962" applyNumberFormat="1" applyFont="1" applyFill="1" applyBorder="1" applyAlignment="1">
      <alignment horizontal="left" vertical="top" wrapText="1"/>
    </xf>
    <xf numFmtId="4" fontId="120" fillId="0" borderId="1" xfId="1" applyNumberFormat="1" applyFont="1" applyFill="1" applyBorder="1" applyAlignment="1">
      <alignment horizontal="justify" vertical="center" wrapText="1"/>
    </xf>
    <xf numFmtId="4" fontId="123" fillId="0" borderId="1" xfId="1" applyNumberFormat="1" applyFont="1" applyFill="1" applyBorder="1" applyAlignment="1">
      <alignment horizontal="center" vertical="center"/>
    </xf>
    <xf numFmtId="4" fontId="123" fillId="0" borderId="1" xfId="1" applyNumberFormat="1" applyFont="1" applyFill="1" applyBorder="1" applyAlignment="1">
      <alignment horizontal="justify" vertical="top"/>
    </xf>
    <xf numFmtId="4" fontId="120" fillId="0" borderId="1" xfId="1" applyNumberFormat="1" applyFont="1" applyFill="1" applyBorder="1" applyAlignment="1">
      <alignment horizontal="justify" vertical="top"/>
    </xf>
    <xf numFmtId="4" fontId="120" fillId="0" borderId="1" xfId="1" applyNumberFormat="1" applyFont="1" applyFill="1" applyBorder="1" applyAlignment="1">
      <alignment vertical="top"/>
    </xf>
    <xf numFmtId="4" fontId="123" fillId="0" borderId="1" xfId="1" applyNumberFormat="1" applyFont="1" applyFill="1" applyBorder="1" applyAlignment="1">
      <alignment vertical="center" wrapText="1"/>
    </xf>
    <xf numFmtId="2" fontId="123" fillId="0" borderId="1" xfId="962" applyNumberFormat="1" applyFont="1" applyBorder="1" applyAlignment="1">
      <alignment horizontal="left" vertical="top" wrapText="1"/>
    </xf>
    <xf numFmtId="4" fontId="123" fillId="0" borderId="1" xfId="962" applyNumberFormat="1" applyFont="1" applyFill="1" applyBorder="1" applyAlignment="1">
      <alignment horizontal="center" vertical="center" wrapText="1"/>
    </xf>
    <xf numFmtId="0" fontId="99" fillId="0" borderId="0" xfId="1" applyFont="1"/>
    <xf numFmtId="4" fontId="126" fillId="0" borderId="1" xfId="1" applyNumberFormat="1" applyFont="1" applyBorder="1" applyAlignment="1">
      <alignment horizontal="center" vertical="center" wrapText="1"/>
    </xf>
    <xf numFmtId="4" fontId="127" fillId="0" borderId="1" xfId="1" applyNumberFormat="1" applyFont="1" applyBorder="1" applyAlignment="1">
      <alignment horizontal="center" vertical="center" wrapText="1"/>
    </xf>
    <xf numFmtId="49" fontId="126" fillId="0" borderId="12" xfId="1" applyNumberFormat="1" applyFont="1" applyBorder="1" applyAlignment="1">
      <alignment horizontal="center" vertical="top" wrapText="1"/>
    </xf>
    <xf numFmtId="49" fontId="127" fillId="0" borderId="12" xfId="1" applyNumberFormat="1" applyFont="1" applyBorder="1" applyAlignment="1">
      <alignment horizontal="center" vertical="top" wrapText="1"/>
    </xf>
    <xf numFmtId="0" fontId="125" fillId="0" borderId="12" xfId="1" applyFont="1" applyBorder="1" applyAlignment="1" applyProtection="1">
      <alignment horizontal="left" vertical="top" wrapText="1"/>
      <protection locked="0"/>
    </xf>
    <xf numFmtId="0" fontId="124" fillId="0" borderId="12" xfId="1" applyFont="1" applyBorder="1" applyAlignment="1" applyProtection="1">
      <alignment horizontal="left" vertical="top" wrapText="1"/>
      <protection locked="0"/>
    </xf>
    <xf numFmtId="0" fontId="123" fillId="0" borderId="1" xfId="1" applyFont="1" applyBorder="1" applyAlignment="1">
      <alignment horizontal="left" vertical="top" wrapText="1"/>
    </xf>
    <xf numFmtId="49" fontId="127" fillId="0" borderId="1" xfId="1" applyNumberFormat="1" applyFont="1" applyBorder="1" applyAlignment="1">
      <alignment horizontal="center" vertical="top" wrapText="1"/>
    </xf>
    <xf numFmtId="0" fontId="126" fillId="0" borderId="1" xfId="1" applyFont="1" applyBorder="1" applyAlignment="1">
      <alignment horizontal="left" vertical="top" wrapText="1"/>
    </xf>
    <xf numFmtId="4" fontId="123" fillId="0" borderId="12" xfId="1" applyNumberFormat="1" applyFont="1" applyBorder="1" applyAlignment="1">
      <alignment horizontal="left" vertical="top" wrapText="1"/>
    </xf>
    <xf numFmtId="167" fontId="123" fillId="0" borderId="12" xfId="1" applyNumberFormat="1" applyFont="1" applyBorder="1" applyAlignment="1">
      <alignment horizontal="left" vertical="top" wrapText="1"/>
    </xf>
    <xf numFmtId="4" fontId="120" fillId="0" borderId="12" xfId="1" applyNumberFormat="1" applyFont="1" applyBorder="1" applyAlignment="1">
      <alignment horizontal="left" vertical="top" wrapText="1"/>
    </xf>
    <xf numFmtId="167" fontId="120" fillId="0" borderId="12" xfId="1" applyNumberFormat="1" applyFont="1" applyBorder="1" applyAlignment="1">
      <alignment horizontal="left" vertical="top" wrapText="1"/>
    </xf>
    <xf numFmtId="4" fontId="120" fillId="0" borderId="1" xfId="1" applyNumberFormat="1" applyFont="1" applyBorder="1" applyAlignment="1" applyProtection="1">
      <alignment horizontal="left" vertical="top" wrapText="1"/>
      <protection locked="0"/>
    </xf>
    <xf numFmtId="4" fontId="120" fillId="0" borderId="1" xfId="1" applyNumberFormat="1" applyFont="1" applyBorder="1" applyAlignment="1">
      <alignment horizontal="left" vertical="center" wrapText="1"/>
    </xf>
    <xf numFmtId="4" fontId="123" fillId="0" borderId="17" xfId="882" applyNumberFormat="1" applyFont="1" applyFill="1" applyBorder="1" applyAlignment="1">
      <alignment horizontal="left" vertical="top" wrapText="1"/>
    </xf>
    <xf numFmtId="4" fontId="123" fillId="0" borderId="1" xfId="882" applyNumberFormat="1" applyFont="1" applyFill="1" applyBorder="1" applyAlignment="1">
      <alignment horizontal="left" vertical="top" wrapText="1"/>
    </xf>
    <xf numFmtId="0" fontId="123" fillId="0" borderId="17" xfId="881" applyFont="1" applyFill="1" applyBorder="1" applyAlignment="1">
      <alignment horizontal="left" vertical="top" wrapText="1"/>
    </xf>
    <xf numFmtId="4" fontId="123" fillId="0" borderId="17" xfId="881" applyNumberFormat="1" applyFont="1" applyFill="1" applyBorder="1" applyAlignment="1">
      <alignment horizontal="center" vertical="center" wrapText="1"/>
    </xf>
    <xf numFmtId="0" fontId="123" fillId="0" borderId="17" xfId="1" applyFont="1" applyFill="1" applyBorder="1" applyAlignment="1" applyProtection="1">
      <alignment horizontal="left" vertical="top" wrapText="1"/>
      <protection locked="0"/>
    </xf>
    <xf numFmtId="0" fontId="120" fillId="0" borderId="1" xfId="881" applyFont="1" applyFill="1" applyBorder="1" applyAlignment="1">
      <alignment horizontal="center" vertical="center" wrapText="1"/>
    </xf>
    <xf numFmtId="4" fontId="120" fillId="0" borderId="1" xfId="881" applyNumberFormat="1" applyFont="1" applyFill="1" applyBorder="1" applyAlignment="1">
      <alignment horizontal="center" vertical="center" wrapText="1"/>
    </xf>
    <xf numFmtId="0" fontId="123" fillId="0" borderId="1" xfId="881" applyFont="1" applyFill="1" applyBorder="1" applyAlignment="1">
      <alignment horizontal="left" vertical="top" wrapText="1"/>
    </xf>
    <xf numFmtId="0" fontId="123" fillId="0" borderId="1" xfId="1" applyFont="1" applyFill="1" applyBorder="1" applyAlignment="1">
      <alignment horizontal="center" vertical="center" wrapText="1"/>
    </xf>
    <xf numFmtId="0" fontId="111" fillId="0" borderId="0" xfId="881" applyFont="1" applyFill="1"/>
    <xf numFmtId="0" fontId="110" fillId="0" borderId="0" xfId="881" applyFont="1" applyFill="1"/>
    <xf numFmtId="0" fontId="112" fillId="0" borderId="0" xfId="882" applyFont="1" applyFill="1"/>
    <xf numFmtId="49" fontId="123" fillId="0" borderId="1" xfId="1" applyNumberFormat="1" applyFont="1" applyFill="1" applyBorder="1" applyAlignment="1">
      <alignment horizontal="center" vertical="center" wrapText="1"/>
    </xf>
    <xf numFmtId="0" fontId="110" fillId="0" borderId="0" xfId="881" applyFont="1" applyFill="1" applyAlignment="1">
      <alignment horizontal="center" vertical="center"/>
    </xf>
    <xf numFmtId="0" fontId="123" fillId="0" borderId="1" xfId="881" applyFont="1" applyFill="1" applyBorder="1" applyAlignment="1">
      <alignment horizontal="center" vertical="top" wrapText="1"/>
    </xf>
    <xf numFmtId="0" fontId="123" fillId="0" borderId="1" xfId="881" applyFont="1" applyFill="1" applyBorder="1" applyAlignment="1">
      <alignment horizontal="center" vertical="center" wrapText="1"/>
    </xf>
    <xf numFmtId="0" fontId="110" fillId="0" borderId="0" xfId="881" applyFont="1" applyFill="1" applyAlignment="1">
      <alignment horizontal="center"/>
    </xf>
    <xf numFmtId="4" fontId="123" fillId="0" borderId="1" xfId="881" applyNumberFormat="1" applyFont="1" applyFill="1" applyBorder="1" applyAlignment="1">
      <alignment horizontal="justify" vertical="center" wrapText="1"/>
    </xf>
    <xf numFmtId="0" fontId="113" fillId="0" borderId="0" xfId="881" applyFont="1" applyFill="1"/>
    <xf numFmtId="49" fontId="123" fillId="0" borderId="1" xfId="881" applyNumberFormat="1" applyFont="1" applyFill="1" applyBorder="1" applyAlignment="1">
      <alignment horizontal="center" vertical="center" wrapText="1"/>
    </xf>
    <xf numFmtId="49" fontId="123" fillId="0" borderId="1" xfId="881" applyNumberFormat="1" applyFont="1" applyFill="1" applyBorder="1" applyAlignment="1">
      <alignment horizontal="center" vertical="top" wrapText="1"/>
    </xf>
    <xf numFmtId="0" fontId="114" fillId="0" borderId="0" xfId="881" applyFont="1" applyFill="1"/>
    <xf numFmtId="0" fontId="123" fillId="0" borderId="1" xfId="882" applyFont="1" applyFill="1" applyBorder="1" applyAlignment="1">
      <alignment horizontal="left" vertical="top" wrapText="1"/>
    </xf>
    <xf numFmtId="0" fontId="123" fillId="0" borderId="1" xfId="1" applyFont="1" applyFill="1" applyBorder="1" applyAlignment="1" applyProtection="1">
      <alignment horizontal="left" vertical="top" wrapText="1"/>
      <protection locked="0"/>
    </xf>
    <xf numFmtId="0" fontId="120" fillId="0" borderId="1" xfId="881" applyFont="1" applyFill="1" applyBorder="1" applyAlignment="1">
      <alignment horizontal="left" vertical="center" wrapText="1"/>
    </xf>
    <xf numFmtId="0" fontId="123" fillId="0" borderId="1" xfId="881" applyFont="1" applyFill="1" applyBorder="1" applyAlignment="1">
      <alignment horizontal="left" vertical="center" wrapText="1"/>
    </xf>
    <xf numFmtId="0" fontId="123" fillId="0" borderId="17" xfId="881" applyFont="1" applyFill="1" applyBorder="1" applyAlignment="1">
      <alignment vertical="top" wrapText="1"/>
    </xf>
    <xf numFmtId="4" fontId="123" fillId="0" borderId="1" xfId="881" applyNumberFormat="1" applyFont="1" applyFill="1" applyBorder="1" applyAlignment="1">
      <alignment horizontal="center" vertical="top" wrapText="1"/>
    </xf>
    <xf numFmtId="0" fontId="123" fillId="0" borderId="1" xfId="1" applyFont="1" applyFill="1" applyBorder="1" applyAlignment="1" applyProtection="1">
      <alignment horizontal="center" vertical="top" wrapText="1"/>
      <protection locked="0"/>
    </xf>
    <xf numFmtId="0" fontId="125" fillId="0" borderId="1" xfId="1" applyFont="1" applyFill="1" applyBorder="1" applyAlignment="1" applyProtection="1">
      <alignment horizontal="center" vertical="center" wrapText="1"/>
      <protection locked="0"/>
    </xf>
    <xf numFmtId="0" fontId="120" fillId="0" borderId="1" xfId="881" applyFont="1" applyFill="1" applyBorder="1" applyAlignment="1">
      <alignment vertical="center" wrapText="1"/>
    </xf>
    <xf numFmtId="0" fontId="37" fillId="0" borderId="0" xfId="881" applyFont="1" applyFill="1"/>
    <xf numFmtId="16" fontId="123" fillId="0" borderId="1" xfId="881" applyNumberFormat="1" applyFont="1" applyFill="1" applyBorder="1" applyAlignment="1">
      <alignment horizontal="center" vertical="top" wrapText="1"/>
    </xf>
    <xf numFmtId="0" fontId="136" fillId="0" borderId="0" xfId="881" applyFont="1" applyFill="1" applyAlignment="1">
      <alignment horizontal="justify"/>
    </xf>
    <xf numFmtId="0" fontId="120" fillId="0" borderId="1" xfId="881" applyFont="1" applyFill="1" applyBorder="1" applyAlignment="1">
      <alignment horizontal="center" vertical="top" wrapText="1"/>
    </xf>
    <xf numFmtId="4" fontId="120" fillId="0" borderId="1" xfId="881" applyNumberFormat="1" applyFont="1" applyFill="1" applyBorder="1" applyAlignment="1">
      <alignment horizontal="justify" vertical="center" wrapText="1"/>
    </xf>
    <xf numFmtId="172" fontId="123" fillId="0" borderId="1" xfId="881" applyNumberFormat="1" applyFont="1" applyFill="1" applyBorder="1" applyAlignment="1">
      <alignment horizontal="justify" vertical="top" wrapText="1"/>
    </xf>
    <xf numFmtId="4" fontId="123" fillId="0" borderId="1" xfId="881" applyNumberFormat="1" applyFont="1" applyFill="1" applyBorder="1" applyAlignment="1">
      <alignment vertical="top" wrapText="1"/>
    </xf>
    <xf numFmtId="4" fontId="120" fillId="0" borderId="1" xfId="881" applyNumberFormat="1" applyFont="1" applyFill="1" applyBorder="1" applyAlignment="1">
      <alignment vertical="center" wrapText="1"/>
    </xf>
    <xf numFmtId="0" fontId="124" fillId="0" borderId="17" xfId="1" applyFont="1" applyFill="1" applyBorder="1" applyAlignment="1" applyProtection="1">
      <alignment horizontal="justify" vertical="top" wrapText="1"/>
      <protection locked="0"/>
    </xf>
    <xf numFmtId="4" fontId="120" fillId="0" borderId="17" xfId="881" applyNumberFormat="1" applyFont="1" applyFill="1" applyBorder="1" applyAlignment="1">
      <alignment horizontal="center" vertical="top" wrapText="1"/>
    </xf>
    <xf numFmtId="49" fontId="123" fillId="0" borderId="1" xfId="881" applyNumberFormat="1" applyFont="1" applyFill="1" applyBorder="1" applyAlignment="1">
      <alignment vertical="top" wrapText="1"/>
    </xf>
    <xf numFmtId="0" fontId="125" fillId="0" borderId="1" xfId="1" applyFont="1" applyFill="1" applyBorder="1" applyAlignment="1" applyProtection="1">
      <alignment vertical="top" wrapText="1"/>
      <protection locked="0"/>
    </xf>
    <xf numFmtId="49" fontId="123" fillId="0" borderId="17" xfId="881" applyNumberFormat="1" applyFont="1" applyFill="1" applyBorder="1" applyAlignment="1">
      <alignment horizontal="center" vertical="top" wrapText="1"/>
    </xf>
    <xf numFmtId="0" fontId="125" fillId="0" borderId="17" xfId="1" applyFont="1" applyFill="1" applyBorder="1" applyAlignment="1" applyProtection="1">
      <alignment horizontal="justify" vertical="top" wrapText="1"/>
      <protection locked="0"/>
    </xf>
    <xf numFmtId="4" fontId="123" fillId="0" borderId="17" xfId="881" applyNumberFormat="1" applyFont="1" applyFill="1" applyBorder="1" applyAlignment="1">
      <alignment horizontal="justify" vertical="top" wrapText="1"/>
    </xf>
    <xf numFmtId="16" fontId="120" fillId="0" borderId="1" xfId="881" applyNumberFormat="1" applyFont="1" applyFill="1" applyBorder="1" applyAlignment="1">
      <alignment horizontal="center" vertical="top" wrapText="1"/>
    </xf>
    <xf numFmtId="4" fontId="123" fillId="0" borderId="1" xfId="882" applyNumberFormat="1" applyFont="1" applyFill="1" applyBorder="1" applyAlignment="1">
      <alignment horizontal="center" vertical="center" wrapText="1"/>
    </xf>
    <xf numFmtId="4" fontId="120" fillId="0" borderId="1" xfId="881" applyNumberFormat="1" applyFont="1" applyFill="1" applyBorder="1" applyAlignment="1">
      <alignment horizontal="justify" vertical="top" wrapText="1"/>
    </xf>
    <xf numFmtId="4" fontId="123" fillId="0" borderId="1" xfId="881" applyNumberFormat="1" applyFont="1" applyFill="1" applyBorder="1" applyAlignment="1">
      <alignment horizontal="left" vertical="top" wrapText="1"/>
    </xf>
    <xf numFmtId="0" fontId="123" fillId="0" borderId="1" xfId="881" applyFont="1" applyFill="1" applyBorder="1" applyAlignment="1">
      <alignment vertical="center" wrapText="1"/>
    </xf>
    <xf numFmtId="0" fontId="120" fillId="0" borderId="1" xfId="882" applyFont="1" applyFill="1" applyBorder="1" applyAlignment="1">
      <alignment horizontal="justify" vertical="top" wrapText="1"/>
    </xf>
    <xf numFmtId="0" fontId="137" fillId="0" borderId="0" xfId="881" applyFont="1" applyFill="1"/>
    <xf numFmtId="0" fontId="38" fillId="0" borderId="0" xfId="881" applyFont="1" applyFill="1"/>
    <xf numFmtId="4" fontId="120" fillId="0" borderId="17" xfId="881" applyNumberFormat="1" applyFont="1" applyFill="1" applyBorder="1" applyAlignment="1">
      <alignment horizontal="left" vertical="top" wrapText="1"/>
    </xf>
    <xf numFmtId="0" fontId="123" fillId="0" borderId="17" xfId="882" applyFont="1" applyFill="1" applyBorder="1" applyAlignment="1">
      <alignment horizontal="left" vertical="top" wrapText="1"/>
    </xf>
    <xf numFmtId="16" fontId="123" fillId="0" borderId="1" xfId="881" applyNumberFormat="1" applyFont="1" applyFill="1" applyBorder="1" applyAlignment="1">
      <alignment vertical="top" wrapText="1"/>
    </xf>
    <xf numFmtId="0" fontId="120" fillId="0" borderId="20" xfId="881" applyFont="1" applyFill="1" applyBorder="1" applyAlignment="1">
      <alignment horizontal="left" vertical="center" wrapText="1"/>
    </xf>
    <xf numFmtId="4" fontId="120" fillId="0" borderId="20" xfId="881" applyNumberFormat="1" applyFont="1" applyFill="1" applyBorder="1" applyAlignment="1">
      <alignment horizontal="center" vertical="center" wrapText="1"/>
    </xf>
    <xf numFmtId="4" fontId="120" fillId="0" borderId="20" xfId="882" applyNumberFormat="1" applyFont="1" applyFill="1" applyBorder="1" applyAlignment="1">
      <alignment horizontal="center" vertical="center" wrapText="1"/>
    </xf>
    <xf numFmtId="4" fontId="120" fillId="0" borderId="22" xfId="881" applyNumberFormat="1" applyFont="1" applyFill="1" applyBorder="1" applyAlignment="1">
      <alignment horizontal="center" vertical="center" wrapText="1"/>
    </xf>
    <xf numFmtId="4" fontId="120" fillId="0" borderId="23" xfId="882" applyNumberFormat="1" applyFont="1" applyFill="1" applyBorder="1" applyAlignment="1">
      <alignment horizontal="center" vertical="center" wrapText="1"/>
    </xf>
    <xf numFmtId="0" fontId="120" fillId="0" borderId="22" xfId="881" applyFont="1" applyFill="1" applyBorder="1" applyAlignment="1">
      <alignment vertical="center" wrapText="1"/>
    </xf>
    <xf numFmtId="0" fontId="136" fillId="0" borderId="0" xfId="881" applyFont="1" applyFill="1"/>
    <xf numFmtId="0" fontId="123" fillId="0" borderId="0" xfId="881" applyFont="1" applyFill="1"/>
    <xf numFmtId="0" fontId="110" fillId="0" borderId="0" xfId="881" applyFont="1" applyFill="1" applyAlignment="1">
      <alignment horizontal="justify"/>
    </xf>
    <xf numFmtId="4" fontId="123" fillId="3" borderId="1" xfId="1" applyNumberFormat="1" applyFont="1" applyFill="1" applyBorder="1" applyAlignment="1">
      <alignment horizontal="center" vertical="center" wrapText="1"/>
    </xf>
    <xf numFmtId="4" fontId="125" fillId="3" borderId="1" xfId="821" applyNumberFormat="1" applyFont="1" applyFill="1" applyBorder="1" applyAlignment="1">
      <alignment horizontal="center" vertical="center" wrapText="1"/>
    </xf>
    <xf numFmtId="4" fontId="123" fillId="3" borderId="1" xfId="1" applyNumberFormat="1" applyFont="1" applyFill="1" applyBorder="1" applyAlignment="1">
      <alignment horizontal="left" vertical="top" wrapText="1"/>
    </xf>
    <xf numFmtId="4" fontId="125" fillId="3" borderId="1" xfId="821" applyNumberFormat="1" applyFont="1" applyFill="1" applyBorder="1" applyAlignment="1">
      <alignment horizontal="left" vertical="top" wrapText="1"/>
    </xf>
    <xf numFmtId="4" fontId="125" fillId="0" borderId="1" xfId="821" applyNumberFormat="1" applyFont="1" applyFill="1" applyBorder="1" applyAlignment="1">
      <alignment horizontal="center" vertical="center" wrapText="1"/>
    </xf>
    <xf numFmtId="4" fontId="123" fillId="0" borderId="1" xfId="1" applyNumberFormat="1" applyFont="1" applyFill="1" applyBorder="1" applyAlignment="1">
      <alignment horizontal="center" vertical="center" wrapText="1"/>
    </xf>
    <xf numFmtId="4" fontId="125" fillId="0" borderId="1" xfId="821" applyNumberFormat="1" applyFont="1" applyFill="1" applyBorder="1" applyAlignment="1">
      <alignment horizontal="left" vertical="top" wrapText="1"/>
    </xf>
    <xf numFmtId="0" fontId="123" fillId="0" borderId="1" xfId="1" applyFont="1" applyFill="1" applyBorder="1" applyAlignment="1">
      <alignment horizontal="center" vertical="center" wrapText="1"/>
    </xf>
    <xf numFmtId="0" fontId="127" fillId="0" borderId="1" xfId="1247" applyFont="1" applyFill="1" applyBorder="1" applyAlignment="1">
      <alignment vertical="top" wrapText="1"/>
    </xf>
    <xf numFmtId="49" fontId="127" fillId="0" borderId="1" xfId="1247" applyNumberFormat="1" applyFont="1" applyFill="1" applyBorder="1" applyAlignment="1">
      <alignment horizontal="center" vertical="top" wrapText="1"/>
    </xf>
    <xf numFmtId="1" fontId="123" fillId="0" borderId="1" xfId="895" applyNumberFormat="1" applyFont="1" applyFill="1" applyBorder="1" applyAlignment="1">
      <alignment horizontal="center" vertical="top" wrapText="1"/>
    </xf>
    <xf numFmtId="4" fontId="120" fillId="0" borderId="1" xfId="895" applyNumberFormat="1" applyFont="1" applyFill="1" applyBorder="1" applyAlignment="1">
      <alignment horizontal="center" vertical="center" wrapText="1"/>
    </xf>
    <xf numFmtId="4" fontId="128" fillId="0" borderId="1" xfId="895" applyNumberFormat="1" applyFont="1" applyFill="1" applyBorder="1" applyAlignment="1">
      <alignment horizontal="center" vertical="center" wrapText="1"/>
    </xf>
    <xf numFmtId="4" fontId="123" fillId="0" borderId="17" xfId="895" applyNumberFormat="1" applyFont="1" applyFill="1" applyBorder="1" applyAlignment="1">
      <alignment horizontal="center" vertical="center" wrapText="1"/>
    </xf>
    <xf numFmtId="0" fontId="38" fillId="0" borderId="0" xfId="895" applyFont="1" applyFill="1" applyAlignment="1">
      <alignment vertical="center" wrapText="1"/>
    </xf>
    <xf numFmtId="166" fontId="38" fillId="0" borderId="0" xfId="895" applyNumberFormat="1" applyFont="1" applyFill="1" applyAlignment="1">
      <alignment horizontal="center" vertical="center" wrapText="1"/>
    </xf>
    <xf numFmtId="0" fontId="123" fillId="0" borderId="1" xfId="1" applyFont="1" applyBorder="1" applyAlignment="1">
      <alignment horizontal="center" vertical="center" wrapText="1"/>
    </xf>
    <xf numFmtId="4" fontId="123" fillId="0" borderId="1" xfId="1" applyNumberFormat="1" applyFont="1" applyFill="1" applyBorder="1" applyAlignment="1">
      <alignment horizontal="left" vertical="top" wrapText="1"/>
    </xf>
    <xf numFmtId="4" fontId="123" fillId="0" borderId="1" xfId="1" applyNumberFormat="1" applyFont="1" applyFill="1" applyBorder="1" applyAlignment="1">
      <alignment horizontal="center" vertical="center" wrapText="1"/>
    </xf>
    <xf numFmtId="4" fontId="123" fillId="0" borderId="1" xfId="1" applyNumberFormat="1" applyFont="1" applyBorder="1" applyAlignment="1">
      <alignment horizontal="center" vertical="center" wrapText="1"/>
    </xf>
    <xf numFmtId="0" fontId="120" fillId="0" borderId="1" xfId="1" applyFont="1" applyFill="1" applyBorder="1" applyAlignment="1">
      <alignment horizontal="left" vertical="top" wrapText="1"/>
    </xf>
    <xf numFmtId="49" fontId="120" fillId="0" borderId="1" xfId="1" applyNumberFormat="1" applyFont="1" applyFill="1" applyBorder="1" applyAlignment="1">
      <alignment horizontal="center" vertical="top"/>
    </xf>
    <xf numFmtId="49" fontId="123" fillId="0" borderId="1" xfId="1" applyNumberFormat="1" applyFont="1" applyBorder="1" applyAlignment="1">
      <alignment horizontal="center" vertical="center" wrapText="1"/>
    </xf>
    <xf numFmtId="0" fontId="125" fillId="0" borderId="1" xfId="1" applyFont="1" applyBorder="1" applyAlignment="1">
      <alignment horizontal="left" vertical="top" wrapText="1"/>
    </xf>
    <xf numFmtId="0" fontId="123" fillId="0" borderId="1" xfId="1" applyFont="1" applyFill="1" applyBorder="1" applyAlignment="1">
      <alignment horizontal="left" vertical="top" wrapText="1"/>
    </xf>
    <xf numFmtId="0" fontId="123" fillId="0" borderId="1" xfId="1" applyFont="1" applyFill="1" applyBorder="1" applyAlignment="1">
      <alignment horizontal="center" vertical="center" wrapText="1"/>
    </xf>
    <xf numFmtId="0" fontId="120" fillId="0" borderId="0" xfId="1" applyFont="1" applyFill="1" applyAlignment="1">
      <alignment horizontal="center"/>
    </xf>
    <xf numFmtId="4" fontId="120" fillId="0" borderId="1" xfId="881" applyNumberFormat="1" applyFont="1" applyFill="1" applyBorder="1" applyAlignment="1">
      <alignment horizontal="center" vertical="center" wrapText="1"/>
    </xf>
    <xf numFmtId="0" fontId="123" fillId="0" borderId="1" xfId="881" applyFont="1" applyFill="1" applyBorder="1" applyAlignment="1">
      <alignment horizontal="left" vertical="top" wrapText="1"/>
    </xf>
    <xf numFmtId="0" fontId="123" fillId="0" borderId="1" xfId="1" applyFont="1" applyFill="1" applyBorder="1" applyAlignment="1" applyProtection="1">
      <alignment horizontal="left" vertical="top" wrapText="1"/>
      <protection locked="0"/>
    </xf>
    <xf numFmtId="4" fontId="123" fillId="0" borderId="1" xfId="882" applyNumberFormat="1" applyFont="1" applyFill="1" applyBorder="1" applyAlignment="1">
      <alignment horizontal="left" vertical="top" wrapText="1"/>
    </xf>
    <xf numFmtId="4" fontId="123" fillId="0" borderId="17" xfId="881" applyNumberFormat="1" applyFont="1" applyFill="1" applyBorder="1" applyAlignment="1">
      <alignment horizontal="center" vertical="center" wrapText="1"/>
    </xf>
    <xf numFmtId="4" fontId="123" fillId="0" borderId="1" xfId="881" applyNumberFormat="1" applyFont="1" applyFill="1" applyBorder="1" applyAlignment="1">
      <alignment horizontal="center" vertical="center" wrapText="1"/>
    </xf>
    <xf numFmtId="0" fontId="123" fillId="0" borderId="1" xfId="1" applyFont="1" applyFill="1" applyBorder="1" applyAlignment="1">
      <alignment horizontal="center" vertical="center" wrapText="1"/>
    </xf>
    <xf numFmtId="0" fontId="2" fillId="0" borderId="0" xfId="1456" applyFill="1"/>
    <xf numFmtId="0" fontId="2" fillId="0" borderId="0" xfId="1456"/>
    <xf numFmtId="166" fontId="128" fillId="0" borderId="1" xfId="1456" applyNumberFormat="1" applyFont="1" applyFill="1" applyBorder="1" applyAlignment="1">
      <alignment horizontal="left" vertical="top" wrapText="1"/>
    </xf>
    <xf numFmtId="0" fontId="2" fillId="0" borderId="0" xfId="1456" applyFill="1" applyAlignment="1">
      <alignment horizontal="center"/>
    </xf>
    <xf numFmtId="0" fontId="2" fillId="0" borderId="0" xfId="1456" applyAlignment="1">
      <alignment horizontal="center"/>
    </xf>
    <xf numFmtId="0" fontId="128" fillId="0" borderId="1" xfId="1456" applyFont="1" applyFill="1" applyBorder="1" applyAlignment="1">
      <alignment horizontal="left" vertical="top" wrapText="1"/>
    </xf>
    <xf numFmtId="0" fontId="116" fillId="0" borderId="0" xfId="1456" applyFont="1" applyFill="1"/>
    <xf numFmtId="0" fontId="116" fillId="0" borderId="0" xfId="1456" applyFont="1"/>
    <xf numFmtId="49" fontId="128" fillId="0" borderId="1" xfId="1456" applyNumberFormat="1" applyFont="1" applyFill="1" applyBorder="1" applyAlignment="1">
      <alignment horizontal="center" vertical="top"/>
    </xf>
    <xf numFmtId="4" fontId="128" fillId="0" borderId="1" xfId="1456" applyNumberFormat="1" applyFont="1" applyFill="1" applyBorder="1" applyAlignment="1">
      <alignment horizontal="center" vertical="center"/>
    </xf>
    <xf numFmtId="4" fontId="128" fillId="0" borderId="1" xfId="1456" applyNumberFormat="1" applyFont="1" applyFill="1" applyBorder="1" applyAlignment="1">
      <alignment horizontal="justify" vertical="top" wrapText="1"/>
    </xf>
    <xf numFmtId="4" fontId="128" fillId="0" borderId="1" xfId="1456" applyNumberFormat="1" applyFont="1" applyFill="1" applyBorder="1" applyAlignment="1">
      <alignment horizontal="left" vertical="top" wrapText="1"/>
    </xf>
    <xf numFmtId="166" fontId="128" fillId="0" borderId="1" xfId="1456" applyNumberFormat="1" applyFont="1" applyFill="1" applyBorder="1" applyAlignment="1">
      <alignment horizontal="justify" vertical="top"/>
    </xf>
    <xf numFmtId="49" fontId="128" fillId="0" borderId="1" xfId="1456" applyNumberFormat="1" applyFont="1" applyFill="1" applyBorder="1" applyAlignment="1">
      <alignment horizontal="center" vertical="top" wrapText="1"/>
    </xf>
    <xf numFmtId="0" fontId="128" fillId="0" borderId="1" xfId="1456" applyFont="1" applyFill="1" applyBorder="1" applyAlignment="1">
      <alignment vertical="top" wrapText="1"/>
    </xf>
    <xf numFmtId="4" fontId="128" fillId="0" borderId="1" xfId="1456" applyNumberFormat="1" applyFont="1" applyFill="1" applyBorder="1" applyAlignment="1">
      <alignment vertical="top" wrapText="1"/>
    </xf>
    <xf numFmtId="49" fontId="128" fillId="0" borderId="1" xfId="1456" applyNumberFormat="1" applyFont="1" applyFill="1" applyBorder="1" applyAlignment="1">
      <alignment vertical="top" wrapText="1"/>
    </xf>
    <xf numFmtId="4" fontId="128" fillId="0" borderId="1" xfId="1456" applyNumberFormat="1" applyFont="1" applyFill="1" applyBorder="1" applyAlignment="1">
      <alignment vertical="center"/>
    </xf>
    <xf numFmtId="166" fontId="128" fillId="0" borderId="1" xfId="1456" applyNumberFormat="1" applyFont="1" applyFill="1" applyBorder="1" applyAlignment="1">
      <alignment vertical="top" wrapText="1"/>
    </xf>
    <xf numFmtId="49" fontId="130" fillId="0" borderId="1" xfId="1456" applyNumberFormat="1" applyFont="1" applyFill="1" applyBorder="1" applyAlignment="1">
      <alignment horizontal="center" vertical="top"/>
    </xf>
    <xf numFmtId="0" fontId="130" fillId="0" borderId="1" xfId="1456" applyFont="1" applyFill="1" applyBorder="1" applyAlignment="1">
      <alignment horizontal="left" vertical="top" wrapText="1"/>
    </xf>
    <xf numFmtId="166" fontId="130" fillId="0" borderId="1" xfId="1456" applyNumberFormat="1" applyFont="1" applyFill="1" applyBorder="1" applyAlignment="1">
      <alignment horizontal="left" vertical="top" wrapText="1"/>
    </xf>
    <xf numFmtId="4" fontId="130" fillId="0" borderId="1" xfId="1456" applyNumberFormat="1" applyFont="1" applyFill="1" applyBorder="1" applyAlignment="1">
      <alignment horizontal="center" vertical="center"/>
    </xf>
    <xf numFmtId="4" fontId="130" fillId="0" borderId="1" xfId="1456" applyNumberFormat="1" applyFont="1" applyFill="1" applyBorder="1" applyAlignment="1">
      <alignment horizontal="justify" vertical="top"/>
    </xf>
    <xf numFmtId="4" fontId="128" fillId="0" borderId="1" xfId="1456" applyNumberFormat="1" applyFont="1" applyFill="1" applyBorder="1" applyAlignment="1">
      <alignment horizontal="justify" vertical="top"/>
    </xf>
    <xf numFmtId="166" fontId="128" fillId="0" borderId="1" xfId="1456" applyNumberFormat="1" applyFont="1" applyFill="1" applyBorder="1" applyAlignment="1">
      <alignment horizontal="justify" vertical="top" wrapText="1"/>
    </xf>
    <xf numFmtId="49" fontId="128" fillId="0" borderId="1" xfId="1456" applyNumberFormat="1" applyFont="1" applyFill="1" applyBorder="1" applyAlignment="1">
      <alignment horizontal="center"/>
    </xf>
    <xf numFmtId="0" fontId="130" fillId="0" borderId="1" xfId="1456" applyFont="1" applyFill="1" applyBorder="1" applyAlignment="1">
      <alignment horizontal="center" vertical="center"/>
    </xf>
    <xf numFmtId="166" fontId="130" fillId="0" borderId="1" xfId="1456" applyNumberFormat="1" applyFont="1" applyFill="1" applyBorder="1" applyAlignment="1">
      <alignment horizontal="justify" vertical="top" wrapText="1"/>
    </xf>
    <xf numFmtId="166" fontId="130" fillId="0" borderId="1" xfId="1456" applyNumberFormat="1" applyFont="1" applyFill="1" applyBorder="1" applyAlignment="1">
      <alignment horizontal="center" vertical="center"/>
    </xf>
    <xf numFmtId="166" fontId="130" fillId="0" borderId="1" xfId="1456" applyNumberFormat="1" applyFont="1" applyFill="1" applyBorder="1" applyAlignment="1">
      <alignment horizontal="justify" vertical="top"/>
    </xf>
    <xf numFmtId="166" fontId="128" fillId="0" borderId="1" xfId="1456" applyNumberFormat="1" applyFont="1" applyFill="1" applyBorder="1" applyAlignment="1">
      <alignment horizontal="center" vertical="center"/>
    </xf>
    <xf numFmtId="0" fontId="128" fillId="0" borderId="1" xfId="1457" applyFont="1" applyFill="1" applyBorder="1" applyAlignment="1">
      <alignment horizontal="justify" vertical="top" wrapText="1"/>
    </xf>
    <xf numFmtId="166" fontId="130" fillId="0" borderId="1" xfId="1456" applyNumberFormat="1" applyFont="1" applyFill="1" applyBorder="1" applyAlignment="1">
      <alignment horizontal="center" vertical="center" wrapText="1"/>
    </xf>
    <xf numFmtId="166" fontId="128" fillId="0" borderId="1" xfId="1456" applyNumberFormat="1" applyFont="1" applyFill="1" applyBorder="1" applyAlignment="1">
      <alignment horizontal="center" vertical="center" wrapText="1"/>
    </xf>
    <xf numFmtId="166" fontId="130" fillId="0" borderId="1" xfId="1456" applyNumberFormat="1" applyFont="1" applyFill="1" applyBorder="1" applyAlignment="1">
      <alignment horizontal="justify" vertical="center"/>
    </xf>
    <xf numFmtId="166" fontId="128" fillId="0" borderId="1" xfId="1456" applyNumberFormat="1" applyFont="1" applyFill="1" applyBorder="1" applyAlignment="1">
      <alignment horizontal="justify" vertical="center" wrapText="1"/>
    </xf>
    <xf numFmtId="4" fontId="128" fillId="3" borderId="1" xfId="1456" applyNumberFormat="1" applyFont="1" applyFill="1" applyBorder="1" applyAlignment="1">
      <alignment horizontal="left" vertical="top" wrapText="1"/>
    </xf>
    <xf numFmtId="49" fontId="130" fillId="0" borderId="1" xfId="1456" applyNumberFormat="1" applyFont="1" applyFill="1" applyBorder="1" applyAlignment="1">
      <alignment horizontal="center"/>
    </xf>
    <xf numFmtId="49" fontId="130" fillId="0" borderId="1" xfId="1456" applyNumberFormat="1" applyFont="1" applyFill="1" applyBorder="1" applyAlignment="1">
      <alignment horizontal="center" vertical="center"/>
    </xf>
    <xf numFmtId="4" fontId="130" fillId="0" borderId="1" xfId="1456" applyNumberFormat="1" applyFont="1" applyFill="1" applyBorder="1" applyAlignment="1">
      <alignment horizontal="center" vertical="center" wrapText="1"/>
    </xf>
    <xf numFmtId="0" fontId="2" fillId="0" borderId="0" xfId="1456" applyFill="1" applyAlignment="1">
      <alignment horizontal="justify"/>
    </xf>
    <xf numFmtId="4" fontId="130" fillId="3" borderId="1" xfId="1456" applyNumberFormat="1" applyFont="1" applyFill="1" applyBorder="1" applyAlignment="1">
      <alignment horizontal="center" vertical="center"/>
    </xf>
    <xf numFmtId="4" fontId="130" fillId="3" borderId="1" xfId="1456" applyNumberFormat="1" applyFont="1" applyFill="1" applyBorder="1" applyAlignment="1">
      <alignment horizontal="center" vertical="center" wrapText="1"/>
    </xf>
    <xf numFmtId="166" fontId="128" fillId="3" borderId="1" xfId="1456" applyNumberFormat="1" applyFont="1" applyFill="1" applyBorder="1" applyAlignment="1">
      <alignment vertical="top" wrapText="1"/>
    </xf>
    <xf numFmtId="4" fontId="128" fillId="3" borderId="1" xfId="1456" applyNumberFormat="1" applyFont="1" applyFill="1" applyBorder="1" applyAlignment="1">
      <alignment horizontal="center" vertical="center"/>
    </xf>
    <xf numFmtId="49" fontId="128" fillId="0" borderId="1" xfId="1456" applyNumberFormat="1" applyFont="1" applyFill="1" applyBorder="1" applyAlignment="1">
      <alignment vertical="top"/>
    </xf>
    <xf numFmtId="4" fontId="128" fillId="3" borderId="1" xfId="1456" applyNumberFormat="1" applyFont="1" applyFill="1" applyBorder="1" applyAlignment="1">
      <alignment vertical="top" wrapText="1"/>
    </xf>
    <xf numFmtId="0" fontId="120" fillId="3" borderId="1" xfId="881" applyFont="1" applyFill="1" applyBorder="1" applyAlignment="1">
      <alignment horizontal="left" vertical="center" wrapText="1"/>
    </xf>
    <xf numFmtId="4" fontId="120" fillId="3" borderId="1" xfId="881" applyNumberFormat="1" applyFont="1" applyFill="1" applyBorder="1" applyAlignment="1">
      <alignment horizontal="center" vertical="center" wrapText="1"/>
    </xf>
    <xf numFmtId="0" fontId="120" fillId="3" borderId="1" xfId="881" applyFont="1" applyFill="1" applyBorder="1" applyAlignment="1">
      <alignment horizontal="left" vertical="top" wrapText="1"/>
    </xf>
    <xf numFmtId="4" fontId="130" fillId="0" borderId="1" xfId="881" applyNumberFormat="1" applyFont="1" applyFill="1" applyBorder="1" applyAlignment="1">
      <alignment horizontal="center" vertical="center" wrapText="1"/>
    </xf>
    <xf numFmtId="4" fontId="120" fillId="0" borderId="1" xfId="881" applyNumberFormat="1" applyFont="1" applyFill="1" applyBorder="1" applyAlignment="1">
      <alignment horizontal="center" vertical="center" wrapText="1"/>
    </xf>
    <xf numFmtId="0" fontId="125" fillId="0" borderId="1" xfId="1" applyFont="1" applyBorder="1" applyAlignment="1" applyProtection="1">
      <alignment horizontal="left" vertical="top" wrapText="1"/>
      <protection locked="0"/>
    </xf>
    <xf numFmtId="166" fontId="120" fillId="0" borderId="1" xfId="1" applyNumberFormat="1" applyFont="1" applyBorder="1" applyAlignment="1">
      <alignment horizontal="center" vertical="top" wrapText="1"/>
    </xf>
    <xf numFmtId="0" fontId="123" fillId="0" borderId="1" xfId="1" applyFont="1" applyBorder="1" applyAlignment="1">
      <alignment horizontal="left" vertical="top" wrapText="1"/>
    </xf>
    <xf numFmtId="0" fontId="124" fillId="0" borderId="1" xfId="1" applyFont="1" applyBorder="1" applyAlignment="1" applyProtection="1">
      <alignment horizontal="left" vertical="top" wrapText="1"/>
      <protection locked="0"/>
    </xf>
    <xf numFmtId="2" fontId="120" fillId="0" borderId="1" xfId="1" applyNumberFormat="1" applyFont="1" applyBorder="1" applyAlignment="1">
      <alignment horizontal="center" vertical="center" wrapText="1"/>
    </xf>
    <xf numFmtId="4" fontId="123" fillId="0" borderId="1" xfId="1" applyNumberFormat="1" applyFont="1" applyFill="1" applyBorder="1" applyAlignment="1">
      <alignment horizontal="center" vertical="center"/>
    </xf>
    <xf numFmtId="49" fontId="123" fillId="0" borderId="1" xfId="962" applyNumberFormat="1" applyFont="1" applyBorder="1" applyAlignment="1">
      <alignment horizontal="left" vertical="top" wrapText="1"/>
    </xf>
    <xf numFmtId="49" fontId="123" fillId="0" borderId="1" xfId="962" applyNumberFormat="1" applyFont="1" applyBorder="1" applyAlignment="1">
      <alignment horizontal="center" vertical="center" wrapText="1"/>
    </xf>
    <xf numFmtId="0" fontId="123" fillId="0" borderId="1" xfId="962" applyFont="1" applyBorder="1" applyAlignment="1">
      <alignment horizontal="left" vertical="top" wrapText="1"/>
    </xf>
    <xf numFmtId="4" fontId="123" fillId="0" borderId="1" xfId="962" applyNumberFormat="1" applyFont="1" applyBorder="1" applyAlignment="1">
      <alignment horizontal="left" vertical="top" wrapText="1"/>
    </xf>
    <xf numFmtId="49" fontId="120" fillId="0" borderId="1" xfId="1" applyNumberFormat="1" applyFont="1" applyBorder="1" applyAlignment="1">
      <alignment horizontal="center" vertical="top" wrapText="1"/>
    </xf>
    <xf numFmtId="49" fontId="123" fillId="0" borderId="1" xfId="1" applyNumberFormat="1" applyFont="1" applyBorder="1" applyAlignment="1">
      <alignment horizontal="center" vertical="top" wrapText="1"/>
    </xf>
    <xf numFmtId="166" fontId="123" fillId="0" borderId="1" xfId="1" applyNumberFormat="1" applyFont="1" applyBorder="1" applyAlignment="1">
      <alignment horizontal="left" vertical="top" wrapText="1"/>
    </xf>
    <xf numFmtId="166" fontId="120"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xf>
    <xf numFmtId="2" fontId="123" fillId="3" borderId="1" xfId="962" applyNumberFormat="1" applyFont="1" applyFill="1" applyBorder="1" applyAlignment="1">
      <alignment horizontal="left" vertical="top" wrapText="1"/>
    </xf>
    <xf numFmtId="4" fontId="123" fillId="0" borderId="1" xfId="1" applyNumberFormat="1" applyFont="1" applyFill="1" applyBorder="1" applyAlignment="1">
      <alignment horizontal="center" vertical="center" wrapText="1"/>
    </xf>
    <xf numFmtId="0" fontId="123" fillId="0" borderId="1" xfId="1" applyFont="1" applyFill="1" applyBorder="1" applyAlignment="1">
      <alignment horizontal="center" vertical="center" wrapText="1"/>
    </xf>
    <xf numFmtId="49" fontId="123" fillId="0" borderId="1" xfId="881" applyNumberFormat="1" applyFont="1" applyFill="1" applyBorder="1" applyAlignment="1">
      <alignment horizontal="center" vertical="top" wrapText="1"/>
    </xf>
    <xf numFmtId="0" fontId="123" fillId="0" borderId="1" xfId="881" applyFont="1" applyFill="1" applyBorder="1" applyAlignment="1">
      <alignment horizontal="left" vertical="top" wrapText="1"/>
    </xf>
    <xf numFmtId="0" fontId="123" fillId="0" borderId="1" xfId="1" applyFont="1" applyFill="1" applyBorder="1" applyAlignment="1" applyProtection="1">
      <alignment horizontal="left" vertical="top" wrapText="1"/>
      <protection locked="0"/>
    </xf>
    <xf numFmtId="4" fontId="123" fillId="0" borderId="1" xfId="882" applyNumberFormat="1" applyFont="1" applyFill="1" applyBorder="1" applyAlignment="1">
      <alignment horizontal="left" vertical="top" wrapText="1"/>
    </xf>
    <xf numFmtId="4" fontId="123" fillId="0" borderId="1" xfId="881" applyNumberFormat="1" applyFont="1" applyFill="1" applyBorder="1" applyAlignment="1">
      <alignment horizontal="center" vertical="center" wrapText="1"/>
    </xf>
    <xf numFmtId="0" fontId="38" fillId="0" borderId="0" xfId="1" applyFont="1" applyFill="1" applyAlignment="1">
      <alignment horizontal="center" vertical="center"/>
    </xf>
    <xf numFmtId="167" fontId="120" fillId="0" borderId="1" xfId="1247" applyNumberFormat="1" applyFont="1" applyBorder="1" applyAlignment="1">
      <alignment vertical="center" wrapText="1"/>
    </xf>
    <xf numFmtId="0" fontId="36" fillId="0" borderId="1" xfId="1" applyBorder="1" applyAlignment="1">
      <alignment horizontal="justify"/>
    </xf>
    <xf numFmtId="1" fontId="123" fillId="0" borderId="1" xfId="895" applyNumberFormat="1" applyFont="1" applyBorder="1" applyAlignment="1">
      <alignment vertical="top" wrapText="1"/>
    </xf>
    <xf numFmtId="49" fontId="123" fillId="0" borderId="1" xfId="895" applyNumberFormat="1" applyFont="1" applyBorder="1" applyAlignment="1">
      <alignment vertical="top" wrapText="1"/>
    </xf>
    <xf numFmtId="4" fontId="125" fillId="3" borderId="1" xfId="821" applyNumberFormat="1" applyFont="1" applyFill="1" applyBorder="1" applyAlignment="1">
      <alignment vertical="top" wrapText="1"/>
    </xf>
    <xf numFmtId="4" fontId="123" fillId="3" borderId="1" xfId="1" applyNumberFormat="1" applyFont="1" applyFill="1" applyBorder="1" applyAlignment="1">
      <alignment horizontal="center" vertical="center" wrapText="1"/>
    </xf>
    <xf numFmtId="4" fontId="125" fillId="3" borderId="1" xfId="821" applyNumberFormat="1" applyFont="1" applyFill="1" applyBorder="1" applyAlignment="1">
      <alignment horizontal="center" vertical="center" wrapText="1"/>
    </xf>
    <xf numFmtId="4" fontId="123" fillId="3" borderId="1" xfId="1" applyNumberFormat="1" applyFont="1" applyFill="1" applyBorder="1" applyAlignment="1">
      <alignment horizontal="left" vertical="top" wrapText="1"/>
    </xf>
    <xf numFmtId="4" fontId="125" fillId="3" borderId="1" xfId="821" applyNumberFormat="1" applyFont="1" applyFill="1" applyBorder="1" applyAlignment="1">
      <alignment horizontal="left" vertical="top" wrapText="1"/>
    </xf>
    <xf numFmtId="4" fontId="125" fillId="0" borderId="1" xfId="821" applyNumberFormat="1" applyFont="1" applyFill="1" applyBorder="1" applyAlignment="1">
      <alignment horizontal="center" vertical="center" wrapText="1"/>
    </xf>
    <xf numFmtId="4" fontId="123" fillId="0" borderId="1" xfId="1" applyNumberFormat="1" applyFont="1" applyFill="1" applyBorder="1" applyAlignment="1">
      <alignment horizontal="center" vertical="center" wrapText="1"/>
    </xf>
    <xf numFmtId="4" fontId="125" fillId="0" borderId="1" xfId="821" applyNumberFormat="1" applyFont="1" applyFill="1" applyBorder="1" applyAlignment="1">
      <alignment horizontal="left" vertical="top" wrapText="1"/>
    </xf>
    <xf numFmtId="4" fontId="123" fillId="3" borderId="1" xfId="821" applyNumberFormat="1" applyFont="1" applyFill="1" applyBorder="1" applyAlignment="1">
      <alignment horizontal="left" vertical="top" wrapText="1"/>
    </xf>
    <xf numFmtId="0" fontId="123" fillId="3" borderId="1" xfId="1" applyFont="1" applyFill="1" applyBorder="1" applyAlignment="1">
      <alignment horizontal="left" vertical="top" wrapText="1"/>
    </xf>
    <xf numFmtId="4" fontId="128" fillId="3" borderId="1" xfId="0" applyNumberFormat="1" applyFont="1" applyFill="1" applyBorder="1" applyAlignment="1" applyProtection="1">
      <alignment vertical="top" wrapText="1"/>
    </xf>
    <xf numFmtId="173" fontId="146" fillId="0" borderId="0" xfId="1248" applyNumberFormat="1" applyFont="1"/>
    <xf numFmtId="4" fontId="127" fillId="0" borderId="1" xfId="1" applyNumberFormat="1" applyFont="1" applyBorder="1" applyAlignment="1">
      <alignment horizontal="center" vertical="center" wrapText="1"/>
    </xf>
    <xf numFmtId="4" fontId="123" fillId="0" borderId="1" xfId="1" applyNumberFormat="1" applyFont="1" applyFill="1" applyBorder="1" applyAlignment="1">
      <alignment horizontal="center" vertical="center" wrapText="1"/>
    </xf>
    <xf numFmtId="4" fontId="123" fillId="0" borderId="12" xfId="1" applyNumberFormat="1" applyFont="1" applyFill="1" applyBorder="1" applyAlignment="1">
      <alignment horizontal="center" vertical="center" wrapText="1"/>
    </xf>
    <xf numFmtId="4" fontId="123" fillId="0" borderId="17" xfId="1" applyNumberFormat="1" applyFont="1" applyFill="1" applyBorder="1" applyAlignment="1">
      <alignment horizontal="center" vertical="center" wrapText="1"/>
    </xf>
    <xf numFmtId="4" fontId="120" fillId="0" borderId="1" xfId="1" applyNumberFormat="1" applyFont="1" applyBorder="1" applyAlignment="1">
      <alignment horizontal="center" vertical="center" wrapText="1"/>
    </xf>
    <xf numFmtId="0" fontId="123" fillId="0" borderId="1" xfId="1" applyFont="1" applyFill="1" applyBorder="1" applyAlignment="1">
      <alignment horizontal="center" vertical="center" wrapText="1"/>
    </xf>
    <xf numFmtId="0" fontId="123" fillId="0" borderId="1" xfId="1" applyFont="1" applyBorder="1" applyAlignment="1">
      <alignment horizontal="left" vertical="top" wrapText="1"/>
    </xf>
    <xf numFmtId="0" fontId="128" fillId="0" borderId="12" xfId="1452" applyFont="1" applyBorder="1" applyAlignment="1">
      <alignment horizontal="left" vertical="top" wrapText="1"/>
    </xf>
    <xf numFmtId="0" fontId="128" fillId="0" borderId="1" xfId="1452" applyFont="1" applyBorder="1" applyAlignment="1">
      <alignment horizontal="center" vertical="center"/>
    </xf>
    <xf numFmtId="0" fontId="128" fillId="0" borderId="1" xfId="1452" applyFont="1" applyBorder="1" applyAlignment="1">
      <alignment horizontal="left" vertical="top" wrapText="1"/>
    </xf>
    <xf numFmtId="167" fontId="128" fillId="0" borderId="1" xfId="1452" applyNumberFormat="1" applyFont="1" applyBorder="1" applyAlignment="1">
      <alignment horizontal="center" vertical="center"/>
    </xf>
    <xf numFmtId="0" fontId="123" fillId="0" borderId="1" xfId="1452" applyFont="1" applyBorder="1" applyAlignment="1">
      <alignment horizontal="left" vertical="top" wrapText="1"/>
    </xf>
    <xf numFmtId="0" fontId="123" fillId="0" borderId="1" xfId="1452" applyFont="1" applyBorder="1" applyAlignment="1">
      <alignment horizontal="center" vertical="center" wrapText="1"/>
    </xf>
    <xf numFmtId="167" fontId="123" fillId="0" borderId="12" xfId="1452" applyNumberFormat="1" applyFont="1" applyBorder="1" applyAlignment="1">
      <alignment horizontal="center" vertical="center" wrapText="1"/>
    </xf>
    <xf numFmtId="0" fontId="123" fillId="0" borderId="12" xfId="1452" applyFont="1" applyBorder="1" applyAlignment="1">
      <alignment horizontal="left" vertical="top" wrapText="1"/>
    </xf>
    <xf numFmtId="0" fontId="123" fillId="0" borderId="16" xfId="1452" applyFont="1" applyBorder="1" applyAlignment="1">
      <alignment horizontal="left" vertical="top" wrapText="1"/>
    </xf>
    <xf numFmtId="0" fontId="125" fillId="0" borderId="1" xfId="840" applyFont="1" applyFill="1" applyBorder="1" applyAlignment="1">
      <alignment horizontal="center" vertical="center" wrapText="1"/>
    </xf>
    <xf numFmtId="4" fontId="124" fillId="0" borderId="1" xfId="840" applyNumberFormat="1" applyFont="1" applyFill="1" applyBorder="1" applyAlignment="1">
      <alignment horizontal="center" vertical="center" wrapText="1"/>
    </xf>
    <xf numFmtId="4" fontId="123" fillId="0" borderId="1" xfId="840" applyNumberFormat="1" applyFont="1" applyFill="1" applyBorder="1" applyAlignment="1">
      <alignment horizontal="center" vertical="center"/>
    </xf>
    <xf numFmtId="4" fontId="125" fillId="0" borderId="1" xfId="840" applyNumberFormat="1" applyFont="1" applyFill="1" applyBorder="1" applyAlignment="1">
      <alignment horizontal="center" vertical="center" wrapText="1"/>
    </xf>
    <xf numFmtId="4" fontId="125" fillId="0" borderId="17" xfId="840" applyNumberFormat="1" applyFont="1" applyFill="1" applyBorder="1" applyAlignment="1">
      <alignment horizontal="center" vertical="center" wrapText="1"/>
    </xf>
    <xf numFmtId="167" fontId="123" fillId="0" borderId="1" xfId="840" applyNumberFormat="1" applyFont="1" applyFill="1" applyBorder="1" applyAlignment="1">
      <alignment horizontal="center" vertical="center"/>
    </xf>
    <xf numFmtId="167" fontId="123" fillId="0" borderId="1" xfId="1" applyNumberFormat="1" applyFont="1" applyFill="1" applyBorder="1" applyAlignment="1">
      <alignment horizontal="center" vertical="center" wrapText="1"/>
    </xf>
    <xf numFmtId="167" fontId="124" fillId="0" borderId="1" xfId="840" applyNumberFormat="1" applyFont="1" applyFill="1" applyBorder="1" applyAlignment="1">
      <alignment horizontal="center" vertical="center" wrapText="1"/>
    </xf>
    <xf numFmtId="167" fontId="120" fillId="0" borderId="1" xfId="1" applyNumberFormat="1" applyFont="1" applyFill="1" applyBorder="1" applyAlignment="1">
      <alignment horizontal="center" vertical="center" wrapText="1"/>
    </xf>
    <xf numFmtId="4" fontId="120" fillId="0" borderId="17" xfId="1" applyNumberFormat="1" applyFont="1" applyFill="1" applyBorder="1" applyAlignment="1">
      <alignment horizontal="center" vertical="center" wrapText="1"/>
    </xf>
    <xf numFmtId="167" fontId="98" fillId="0" borderId="0" xfId="840" applyNumberFormat="1" applyFont="1" applyFill="1" applyAlignment="1">
      <alignment horizontal="center" vertical="center" wrapText="1"/>
    </xf>
    <xf numFmtId="0" fontId="98" fillId="0" borderId="0" xfId="840" applyFont="1" applyFill="1" applyAlignment="1">
      <alignment horizontal="center" vertical="center" wrapText="1"/>
    </xf>
    <xf numFmtId="4" fontId="123" fillId="0" borderId="1" xfId="840" applyNumberFormat="1" applyFont="1" applyFill="1" applyBorder="1" applyAlignment="1">
      <alignment horizontal="center" vertical="center" wrapText="1"/>
    </xf>
    <xf numFmtId="49" fontId="120" fillId="3" borderId="1" xfId="1" applyNumberFormat="1" applyFont="1" applyFill="1" applyBorder="1" applyAlignment="1">
      <alignment horizontal="center" vertical="center" wrapText="1"/>
    </xf>
    <xf numFmtId="0" fontId="120" fillId="0" borderId="1" xfId="1" applyFont="1" applyBorder="1" applyAlignment="1">
      <alignment horizontal="center" vertical="center" wrapText="1"/>
    </xf>
    <xf numFmtId="0" fontId="123" fillId="0" borderId="12" xfId="1" applyFont="1" applyBorder="1" applyAlignment="1">
      <alignment horizontal="left" vertical="top" wrapText="1"/>
    </xf>
    <xf numFmtId="0" fontId="123" fillId="0" borderId="17" xfId="1" applyFont="1" applyBorder="1" applyAlignment="1">
      <alignment horizontal="left" vertical="top" wrapText="1"/>
    </xf>
    <xf numFmtId="166" fontId="123" fillId="0" borderId="17" xfId="1" applyNumberFormat="1" applyFont="1" applyBorder="1" applyAlignment="1">
      <alignment horizontal="left" vertical="top" wrapText="1"/>
    </xf>
    <xf numFmtId="0" fontId="125" fillId="0" borderId="1" xfId="1" applyFont="1" applyBorder="1" applyAlignment="1" applyProtection="1">
      <alignment horizontal="left" vertical="top" wrapText="1"/>
      <protection locked="0"/>
    </xf>
    <xf numFmtId="4" fontId="123" fillId="3" borderId="12" xfId="1" applyNumberFormat="1" applyFont="1" applyFill="1" applyBorder="1" applyAlignment="1">
      <alignment horizontal="center" vertical="center"/>
    </xf>
    <xf numFmtId="4" fontId="123" fillId="3" borderId="17" xfId="1" applyNumberFormat="1" applyFont="1" applyFill="1" applyBorder="1" applyAlignment="1">
      <alignment horizontal="center" vertical="center"/>
    </xf>
    <xf numFmtId="0" fontId="120" fillId="0" borderId="1" xfId="1" applyFont="1" applyBorder="1" applyAlignment="1">
      <alignment horizontal="left" vertical="top" wrapText="1"/>
    </xf>
    <xf numFmtId="0" fontId="123" fillId="0" borderId="1" xfId="1" applyFont="1" applyBorder="1" applyAlignment="1">
      <alignment horizontal="left" vertical="top" wrapText="1"/>
    </xf>
    <xf numFmtId="0" fontId="123" fillId="0" borderId="1" xfId="1" applyFont="1" applyBorder="1" applyAlignment="1">
      <alignment horizontal="center" vertical="center" wrapText="1"/>
    </xf>
    <xf numFmtId="4" fontId="123" fillId="3" borderId="1" xfId="1" applyNumberFormat="1" applyFont="1" applyFill="1" applyBorder="1" applyAlignment="1">
      <alignment horizontal="justify" vertical="top" wrapText="1"/>
    </xf>
    <xf numFmtId="4" fontId="130" fillId="3" borderId="1" xfId="1" applyNumberFormat="1" applyFont="1" applyFill="1" applyBorder="1" applyAlignment="1">
      <alignment horizontal="center" vertical="center"/>
    </xf>
    <xf numFmtId="4" fontId="120" fillId="3" borderId="1" xfId="1" applyNumberFormat="1" applyFont="1" applyFill="1" applyBorder="1" applyAlignment="1">
      <alignment horizontal="center" vertical="center"/>
    </xf>
    <xf numFmtId="4" fontId="130" fillId="3" borderId="1" xfId="1" applyNumberFormat="1" applyFont="1" applyFill="1" applyBorder="1" applyAlignment="1">
      <alignment horizontal="center" vertical="center" wrapText="1"/>
    </xf>
    <xf numFmtId="4" fontId="123" fillId="3" borderId="1" xfId="1" applyNumberFormat="1" applyFont="1" applyFill="1" applyBorder="1" applyAlignment="1">
      <alignment horizontal="center" vertical="center" wrapText="1"/>
    </xf>
    <xf numFmtId="4" fontId="123" fillId="3" borderId="1" xfId="1" applyNumberFormat="1" applyFont="1" applyFill="1" applyBorder="1" applyAlignment="1">
      <alignment horizontal="left" vertical="top" wrapText="1"/>
    </xf>
    <xf numFmtId="49" fontId="120" fillId="0" borderId="1" xfId="1" applyNumberFormat="1" applyFont="1" applyBorder="1" applyAlignment="1">
      <alignment horizontal="center" vertical="center" wrapText="1"/>
    </xf>
    <xf numFmtId="0" fontId="124" fillId="0" borderId="1" xfId="1" applyFont="1" applyBorder="1" applyAlignment="1" applyProtection="1">
      <alignment horizontal="left" vertical="top" wrapText="1"/>
      <protection locked="0"/>
    </xf>
    <xf numFmtId="2" fontId="120" fillId="0" borderId="1" xfId="1" applyNumberFormat="1" applyFont="1" applyBorder="1" applyAlignment="1">
      <alignment horizontal="center" vertical="center" wrapText="1"/>
    </xf>
    <xf numFmtId="4" fontId="123" fillId="0" borderId="1" xfId="1" applyNumberFormat="1" applyFont="1" applyBorder="1" applyAlignment="1">
      <alignment horizontal="center" vertical="center" wrapText="1"/>
    </xf>
    <xf numFmtId="166" fontId="130" fillId="3" borderId="1" xfId="1" applyNumberFormat="1" applyFont="1" applyFill="1" applyBorder="1" applyAlignment="1">
      <alignment horizontal="center" vertical="center" wrapText="1"/>
    </xf>
    <xf numFmtId="0" fontId="120" fillId="3" borderId="0" xfId="902" applyFont="1" applyFill="1" applyAlignment="1">
      <alignment horizontal="center" vertical="center" wrapText="1"/>
    </xf>
    <xf numFmtId="0" fontId="130" fillId="3" borderId="1" xfId="1" applyFont="1" applyFill="1" applyBorder="1" applyAlignment="1">
      <alignment horizontal="center" vertical="center" wrapText="1"/>
    </xf>
    <xf numFmtId="166" fontId="130" fillId="3" borderId="1" xfId="1" applyNumberFormat="1" applyFont="1" applyFill="1" applyBorder="1" applyAlignment="1">
      <alignment vertical="center" wrapText="1"/>
    </xf>
    <xf numFmtId="166" fontId="128" fillId="3" borderId="1" xfId="1" applyNumberFormat="1" applyFont="1" applyFill="1" applyBorder="1" applyAlignment="1">
      <alignment horizontal="center" vertical="center"/>
    </xf>
    <xf numFmtId="166" fontId="128" fillId="3" borderId="1" xfId="1" applyNumberFormat="1" applyFont="1" applyFill="1" applyBorder="1" applyAlignment="1">
      <alignment vertical="center" wrapText="1"/>
    </xf>
    <xf numFmtId="166" fontId="130" fillId="3" borderId="1" xfId="1" applyNumberFormat="1" applyFont="1" applyFill="1" applyBorder="1" applyAlignment="1">
      <alignment horizontal="center" vertical="center"/>
    </xf>
    <xf numFmtId="167" fontId="123" fillId="0" borderId="1" xfId="1" applyNumberFormat="1" applyFont="1" applyBorder="1" applyAlignment="1">
      <alignment horizontal="justify" vertical="top" wrapText="1"/>
    </xf>
    <xf numFmtId="167" fontId="120" fillId="0" borderId="1" xfId="1" applyNumberFormat="1" applyFont="1" applyBorder="1" applyAlignment="1">
      <alignment horizontal="center" vertical="top" wrapText="1"/>
    </xf>
    <xf numFmtId="4" fontId="120" fillId="0" borderId="1" xfId="1" applyNumberFormat="1" applyFont="1" applyBorder="1" applyAlignment="1">
      <alignment horizontal="center" vertical="center" wrapText="1"/>
    </xf>
    <xf numFmtId="167" fontId="123" fillId="0" borderId="1" xfId="1" applyNumberFormat="1" applyFont="1" applyBorder="1" applyAlignment="1">
      <alignment horizontal="center" vertical="top" wrapText="1"/>
    </xf>
    <xf numFmtId="167" fontId="123" fillId="0" borderId="1" xfId="1" applyNumberFormat="1" applyFont="1" applyBorder="1" applyAlignment="1">
      <alignment horizontal="left" vertical="top" wrapText="1"/>
    </xf>
    <xf numFmtId="167" fontId="120" fillId="0" borderId="1" xfId="1" applyNumberFormat="1" applyFont="1" applyBorder="1" applyAlignment="1">
      <alignment horizontal="left" vertical="top" wrapText="1"/>
    </xf>
    <xf numFmtId="167" fontId="120" fillId="0" borderId="1" xfId="1" applyNumberFormat="1" applyFont="1" applyBorder="1" applyAlignment="1">
      <alignment horizontal="center" vertical="center" wrapText="1"/>
    </xf>
    <xf numFmtId="167" fontId="123" fillId="0" borderId="1" xfId="1" applyNumberFormat="1" applyFont="1" applyBorder="1" applyAlignment="1">
      <alignment horizontal="center" vertical="center" wrapText="1"/>
    </xf>
    <xf numFmtId="167" fontId="120" fillId="3" borderId="1" xfId="1" applyNumberFormat="1" applyFont="1" applyFill="1" applyBorder="1" applyAlignment="1">
      <alignment horizontal="center" vertical="top" wrapText="1"/>
    </xf>
    <xf numFmtId="167" fontId="123" fillId="3" borderId="1" xfId="1" applyNumberFormat="1" applyFont="1" applyFill="1" applyBorder="1" applyAlignment="1">
      <alignment horizontal="left" vertical="top" wrapText="1"/>
    </xf>
    <xf numFmtId="4" fontId="120" fillId="0" borderId="1" xfId="1" applyNumberFormat="1" applyFont="1" applyBorder="1" applyAlignment="1">
      <alignment horizontal="center" vertical="top" wrapText="1"/>
    </xf>
    <xf numFmtId="4" fontId="123" fillId="0" borderId="1" xfId="1" applyNumberFormat="1" applyFont="1" applyBorder="1" applyAlignment="1">
      <alignment horizontal="left" vertical="top" wrapText="1"/>
    </xf>
    <xf numFmtId="167" fontId="123" fillId="0" borderId="1" xfId="1" applyNumberFormat="1" applyFont="1" applyBorder="1" applyAlignment="1">
      <alignment horizontal="justify" vertical="center" wrapText="1"/>
    </xf>
    <xf numFmtId="167" fontId="123" fillId="3" borderId="1" xfId="1" applyNumberFormat="1" applyFont="1" applyFill="1" applyBorder="1" applyAlignment="1">
      <alignment horizontal="justify" vertical="top" wrapText="1"/>
    </xf>
    <xf numFmtId="167" fontId="120" fillId="0" borderId="1" xfId="1" applyNumberFormat="1" applyFont="1" applyBorder="1" applyAlignment="1">
      <alignment horizontal="center" vertical="center"/>
    </xf>
    <xf numFmtId="167" fontId="120" fillId="0" borderId="1" xfId="1" applyNumberFormat="1" applyFont="1" applyBorder="1" applyAlignment="1">
      <alignment vertical="center" wrapText="1"/>
    </xf>
    <xf numFmtId="167" fontId="120" fillId="0" borderId="1" xfId="1" applyNumberFormat="1" applyFont="1" applyBorder="1" applyAlignment="1">
      <alignment horizontal="left" vertical="center" wrapText="1"/>
    </xf>
    <xf numFmtId="0" fontId="120" fillId="0" borderId="0" xfId="840" applyFont="1" applyAlignment="1">
      <alignment horizontal="center" vertical="center" wrapText="1"/>
    </xf>
    <xf numFmtId="0" fontId="123" fillId="0" borderId="0" xfId="1" applyFont="1"/>
    <xf numFmtId="49" fontId="123" fillId="0" borderId="1" xfId="1" applyNumberFormat="1" applyFont="1" applyBorder="1" applyAlignment="1">
      <alignment horizontal="left" vertical="top" wrapText="1"/>
    </xf>
    <xf numFmtId="0" fontId="123" fillId="0" borderId="1" xfId="1" applyFont="1" applyBorder="1" applyAlignment="1">
      <alignment horizontal="justify" vertical="top" wrapText="1"/>
    </xf>
    <xf numFmtId="167" fontId="123" fillId="3" borderId="1" xfId="840" applyNumberFormat="1" applyFont="1" applyFill="1" applyBorder="1" applyAlignment="1">
      <alignment horizontal="justify" vertical="top" wrapText="1"/>
    </xf>
    <xf numFmtId="49" fontId="123" fillId="0" borderId="1" xfId="1" applyNumberFormat="1" applyFont="1" applyBorder="1" applyAlignment="1">
      <alignment horizontal="center" vertical="center" wrapText="1"/>
    </xf>
    <xf numFmtId="49" fontId="123" fillId="3" borderId="1" xfId="1" applyNumberFormat="1" applyFont="1" applyFill="1" applyBorder="1" applyAlignment="1">
      <alignment horizontal="justify" vertical="top" wrapText="1"/>
    </xf>
    <xf numFmtId="49" fontId="120" fillId="0" borderId="1" xfId="1" applyNumberFormat="1" applyFont="1" applyBorder="1" applyAlignment="1">
      <alignment horizontal="center" vertical="top" wrapText="1"/>
    </xf>
    <xf numFmtId="49" fontId="123" fillId="0" borderId="1" xfId="1" applyNumberFormat="1" applyFont="1" applyBorder="1" applyAlignment="1">
      <alignment horizontal="center" vertical="top" wrapText="1"/>
    </xf>
    <xf numFmtId="0" fontId="123" fillId="3" borderId="12" xfId="1" applyFont="1" applyFill="1" applyBorder="1" applyAlignment="1">
      <alignment horizontal="left" vertical="top" wrapText="1"/>
    </xf>
    <xf numFmtId="0" fontId="123" fillId="3" borderId="17" xfId="1" applyFont="1" applyFill="1" applyBorder="1" applyAlignment="1">
      <alignment horizontal="left" vertical="top" wrapText="1"/>
    </xf>
    <xf numFmtId="166" fontId="123" fillId="0" borderId="1" xfId="1" applyNumberFormat="1" applyFont="1" applyBorder="1" applyAlignment="1">
      <alignment horizontal="left" vertical="top" wrapText="1"/>
    </xf>
    <xf numFmtId="4" fontId="120" fillId="0" borderId="1" xfId="1" applyNumberFormat="1" applyFont="1" applyBorder="1" applyAlignment="1">
      <alignment horizontal="left" vertical="top"/>
    </xf>
    <xf numFmtId="166" fontId="120" fillId="0" borderId="1" xfId="1" applyNumberFormat="1" applyFont="1" applyBorder="1" applyAlignment="1">
      <alignment horizontal="left" vertical="top" wrapText="1"/>
    </xf>
    <xf numFmtId="4" fontId="120" fillId="0" borderId="1" xfId="1" applyNumberFormat="1" applyFont="1" applyBorder="1" applyAlignment="1">
      <alignment horizontal="left" vertical="center"/>
    </xf>
    <xf numFmtId="49" fontId="120" fillId="0" borderId="1" xfId="1" applyNumberFormat="1" applyFont="1" applyBorder="1" applyAlignment="1">
      <alignment horizontal="left" vertical="top" wrapText="1"/>
    </xf>
    <xf numFmtId="4" fontId="123" fillId="3" borderId="12" xfId="1" applyNumberFormat="1" applyFont="1" applyFill="1" applyBorder="1" applyAlignment="1">
      <alignment horizontal="center" vertical="center" wrapText="1"/>
    </xf>
    <xf numFmtId="4" fontId="123" fillId="3" borderId="17" xfId="1" applyNumberFormat="1" applyFont="1" applyFill="1" applyBorder="1" applyAlignment="1">
      <alignment horizontal="center" vertical="center" wrapText="1"/>
    </xf>
    <xf numFmtId="0" fontId="120" fillId="0" borderId="0" xfId="1" applyFont="1" applyAlignment="1">
      <alignment horizontal="center"/>
    </xf>
    <xf numFmtId="49" fontId="123" fillId="0" borderId="1" xfId="1" applyNumberFormat="1" applyFont="1" applyBorder="1" applyAlignment="1">
      <alignment horizontal="center" vertical="top"/>
    </xf>
    <xf numFmtId="4" fontId="123" fillId="0" borderId="17" xfId="1" applyNumberFormat="1" applyFont="1" applyBorder="1" applyAlignment="1">
      <alignment horizontal="center" vertical="center"/>
    </xf>
    <xf numFmtId="167" fontId="120" fillId="0" borderId="17" xfId="1" applyNumberFormat="1" applyFont="1" applyBorder="1" applyAlignment="1">
      <alignment horizontal="center" vertical="center" wrapText="1"/>
    </xf>
    <xf numFmtId="0" fontId="120" fillId="0" borderId="1" xfId="1" applyFont="1" applyBorder="1" applyAlignment="1">
      <alignment horizontal="center" vertical="top"/>
    </xf>
    <xf numFmtId="2" fontId="123" fillId="0" borderId="1" xfId="1" applyNumberFormat="1" applyFont="1" applyBorder="1" applyAlignment="1">
      <alignment vertical="top" wrapText="1"/>
    </xf>
    <xf numFmtId="4" fontId="120" fillId="3" borderId="1" xfId="1" applyNumberFormat="1" applyFont="1" applyFill="1" applyBorder="1" applyAlignment="1">
      <alignment vertical="top" wrapText="1"/>
    </xf>
    <xf numFmtId="0" fontId="120" fillId="3" borderId="1" xfId="1" applyFont="1" applyFill="1" applyBorder="1" applyAlignment="1">
      <alignment vertical="top" wrapText="1"/>
    </xf>
    <xf numFmtId="49" fontId="123" fillId="3" borderId="12" xfId="840" applyNumberFormat="1" applyFont="1" applyFill="1" applyBorder="1" applyAlignment="1">
      <alignment horizontal="center" vertical="center" wrapText="1"/>
    </xf>
    <xf numFmtId="0" fontId="123" fillId="3" borderId="12" xfId="840" applyFont="1" applyFill="1" applyBorder="1" applyAlignment="1">
      <alignment horizontal="left" vertical="top" wrapText="1"/>
    </xf>
    <xf numFmtId="0" fontId="123" fillId="3" borderId="17" xfId="840" applyFont="1" applyFill="1" applyBorder="1" applyAlignment="1">
      <alignment horizontal="left" vertical="top" wrapText="1"/>
    </xf>
    <xf numFmtId="167" fontId="123" fillId="3" borderId="12" xfId="1" applyNumberFormat="1" applyFont="1" applyFill="1" applyBorder="1" applyAlignment="1">
      <alignment horizontal="justify" vertical="top" wrapText="1"/>
    </xf>
    <xf numFmtId="167" fontId="123" fillId="3" borderId="17" xfId="1" applyNumberFormat="1" applyFont="1" applyFill="1" applyBorder="1" applyAlignment="1">
      <alignment horizontal="justify" vertical="top" wrapText="1"/>
    </xf>
    <xf numFmtId="49" fontId="123" fillId="3" borderId="1" xfId="840" applyNumberFormat="1" applyFont="1" applyFill="1" applyBorder="1" applyAlignment="1">
      <alignment horizontal="center" vertical="center" wrapText="1"/>
    </xf>
    <xf numFmtId="0" fontId="123" fillId="3" borderId="1" xfId="1" applyFont="1" applyFill="1" applyBorder="1" applyAlignment="1">
      <alignment horizontal="left" vertical="top" wrapText="1"/>
    </xf>
    <xf numFmtId="4" fontId="123" fillId="3" borderId="1" xfId="0" applyNumberFormat="1" applyFont="1" applyFill="1" applyBorder="1" applyAlignment="1">
      <alignment horizontal="justify" vertical="top" wrapText="1"/>
    </xf>
    <xf numFmtId="49" fontId="123" fillId="3" borderId="1" xfId="1" applyNumberFormat="1" applyFont="1" applyFill="1" applyBorder="1" applyAlignment="1">
      <alignment horizontal="center" vertical="top" wrapText="1"/>
    </xf>
    <xf numFmtId="49" fontId="123" fillId="3" borderId="12" xfId="1" applyNumberFormat="1" applyFont="1" applyFill="1" applyBorder="1" applyAlignment="1">
      <alignment horizontal="justify" vertical="top" wrapText="1"/>
    </xf>
    <xf numFmtId="4" fontId="39" fillId="0" borderId="0" xfId="0" applyNumberFormat="1" applyFont="1" applyAlignment="1">
      <alignment horizontal="left" vertical="center" wrapText="1"/>
    </xf>
    <xf numFmtId="0" fontId="39" fillId="3" borderId="0" xfId="0" applyFont="1" applyFill="1" applyAlignment="1">
      <alignment horizontal="center" vertical="center" wrapText="1"/>
    </xf>
    <xf numFmtId="0" fontId="123" fillId="3" borderId="1" xfId="0" applyFont="1" applyFill="1" applyBorder="1" applyAlignment="1">
      <alignment vertical="top" wrapText="1"/>
    </xf>
    <xf numFmtId="4" fontId="123" fillId="3" borderId="1" xfId="0" applyNumberFormat="1" applyFont="1" applyFill="1" applyBorder="1" applyAlignment="1">
      <alignment horizontal="center" vertical="center" wrapText="1"/>
    </xf>
    <xf numFmtId="0" fontId="0" fillId="3" borderId="0" xfId="0" applyFill="1" applyAlignment="1">
      <alignment horizontal="center" vertical="center" wrapText="1"/>
    </xf>
    <xf numFmtId="49" fontId="123" fillId="3" borderId="12" xfId="1" applyNumberFormat="1" applyFont="1" applyFill="1" applyBorder="1" applyAlignment="1">
      <alignment horizontal="center" vertical="center" wrapText="1"/>
    </xf>
    <xf numFmtId="49" fontId="123" fillId="3" borderId="17" xfId="1" applyNumberFormat="1" applyFont="1" applyFill="1" applyBorder="1" applyAlignment="1">
      <alignment horizontal="center" vertical="center" wrapText="1"/>
    </xf>
    <xf numFmtId="4" fontId="123" fillId="3" borderId="12" xfId="0" applyNumberFormat="1" applyFont="1" applyFill="1" applyBorder="1" applyAlignment="1">
      <alignment horizontal="center" vertical="top" wrapText="1"/>
    </xf>
    <xf numFmtId="4" fontId="123" fillId="3" borderId="12" xfId="0" applyNumberFormat="1" applyFont="1" applyFill="1" applyBorder="1" applyAlignment="1">
      <alignment horizontal="justify" vertical="top" wrapText="1"/>
    </xf>
    <xf numFmtId="49" fontId="123" fillId="3" borderId="1" xfId="1" applyNumberFormat="1" applyFont="1" applyFill="1" applyBorder="1" applyAlignment="1">
      <alignment horizontal="center" vertical="center" wrapText="1"/>
    </xf>
    <xf numFmtId="0" fontId="123" fillId="3" borderId="1" xfId="1" applyFont="1" applyFill="1" applyBorder="1" applyAlignment="1">
      <alignment vertical="top" wrapText="1"/>
    </xf>
    <xf numFmtId="49" fontId="120" fillId="3" borderId="1" xfId="840" applyNumberFormat="1" applyFont="1" applyFill="1" applyBorder="1" applyAlignment="1">
      <alignment horizontal="center" vertical="center" wrapText="1"/>
    </xf>
    <xf numFmtId="0" fontId="120" fillId="3" borderId="1" xfId="840" applyFont="1" applyFill="1" applyBorder="1" applyAlignment="1">
      <alignment horizontal="left" vertical="top" wrapText="1"/>
    </xf>
    <xf numFmtId="49" fontId="123" fillId="3" borderId="16" xfId="840" applyNumberFormat="1" applyFont="1" applyFill="1" applyBorder="1" applyAlignment="1">
      <alignment horizontal="center" vertical="center"/>
    </xf>
    <xf numFmtId="49" fontId="123" fillId="3" borderId="17" xfId="1" applyNumberFormat="1" applyFont="1" applyFill="1" applyBorder="1" applyAlignment="1">
      <alignment vertical="top" wrapText="1"/>
    </xf>
    <xf numFmtId="167" fontId="123" fillId="3" borderId="12" xfId="1" applyNumberFormat="1" applyFont="1" applyFill="1" applyBorder="1" applyAlignment="1">
      <alignment horizontal="center" vertical="center"/>
    </xf>
    <xf numFmtId="0" fontId="120" fillId="3" borderId="1" xfId="1" applyFont="1" applyFill="1" applyBorder="1" applyAlignment="1">
      <alignment horizontal="left" vertical="top" wrapText="1"/>
    </xf>
    <xf numFmtId="167" fontId="123" fillId="3" borderId="1" xfId="1" applyNumberFormat="1" applyFont="1" applyFill="1" applyBorder="1" applyAlignment="1">
      <alignment vertical="top" wrapText="1"/>
    </xf>
    <xf numFmtId="49" fontId="123" fillId="3" borderId="1" xfId="840" applyNumberFormat="1" applyFont="1" applyFill="1" applyBorder="1" applyAlignment="1">
      <alignment horizontal="left" vertical="top" wrapText="1"/>
    </xf>
    <xf numFmtId="49" fontId="123" fillId="3" borderId="1" xfId="840" applyNumberFormat="1" applyFont="1" applyFill="1" applyBorder="1" applyAlignment="1">
      <alignment horizontal="justify" vertical="top" wrapText="1"/>
    </xf>
    <xf numFmtId="0" fontId="124" fillId="3" borderId="1" xfId="1" applyFont="1" applyFill="1" applyBorder="1" applyAlignment="1" applyProtection="1">
      <alignment horizontal="left" vertical="top" wrapText="1"/>
      <protection locked="0"/>
    </xf>
    <xf numFmtId="0" fontId="123" fillId="3" borderId="13" xfId="840" applyFont="1" applyFill="1" applyBorder="1" applyAlignment="1">
      <alignment horizontal="justify" vertical="top" wrapText="1"/>
    </xf>
    <xf numFmtId="0" fontId="123" fillId="3" borderId="14" xfId="840" applyFont="1" applyFill="1" applyBorder="1" applyAlignment="1">
      <alignment horizontal="justify" vertical="top" wrapText="1"/>
    </xf>
    <xf numFmtId="0" fontId="123" fillId="3" borderId="15" xfId="840" applyFont="1" applyFill="1" applyBorder="1" applyAlignment="1">
      <alignment horizontal="justify" vertical="top" wrapText="1"/>
    </xf>
    <xf numFmtId="0" fontId="125" fillId="3" borderId="1" xfId="1" applyFont="1" applyFill="1" applyBorder="1" applyAlignment="1" applyProtection="1">
      <alignment horizontal="left" vertical="top" wrapText="1"/>
      <protection locked="0"/>
    </xf>
    <xf numFmtId="167" fontId="123" fillId="3" borderId="17" xfId="840" applyNumberFormat="1" applyFont="1" applyFill="1" applyBorder="1" applyAlignment="1">
      <alignment horizontal="justify" vertical="top" wrapText="1"/>
    </xf>
    <xf numFmtId="0" fontId="125" fillId="3" borderId="17" xfId="1" applyFont="1" applyFill="1" applyBorder="1" applyAlignment="1" applyProtection="1">
      <alignment horizontal="left" vertical="top" wrapText="1"/>
      <protection locked="0"/>
    </xf>
    <xf numFmtId="0" fontId="123" fillId="0" borderId="1" xfId="1452" applyFont="1" applyBorder="1" applyAlignment="1">
      <alignment vertical="top" wrapText="1"/>
    </xf>
    <xf numFmtId="0" fontId="123" fillId="0" borderId="1" xfId="1452" applyFont="1" applyFill="1" applyBorder="1" applyAlignment="1">
      <alignment horizontal="left" vertical="top" wrapText="1"/>
    </xf>
    <xf numFmtId="0" fontId="123" fillId="0" borderId="12" xfId="1452" applyFont="1" applyFill="1" applyBorder="1" applyAlignment="1">
      <alignment horizontal="left" vertical="top" wrapText="1"/>
    </xf>
    <xf numFmtId="166" fontId="128" fillId="0" borderId="1" xfId="1452" applyNumberFormat="1" applyFont="1" applyFill="1" applyBorder="1" applyAlignment="1">
      <alignment horizontal="center" vertical="center"/>
    </xf>
    <xf numFmtId="166" fontId="128" fillId="0" borderId="15" xfId="1452" applyNumberFormat="1" applyFont="1" applyFill="1" applyBorder="1" applyAlignment="1">
      <alignment horizontal="center" vertical="center"/>
    </xf>
    <xf numFmtId="0" fontId="128" fillId="0" borderId="1" xfId="1452" applyFont="1" applyFill="1" applyBorder="1" applyAlignment="1">
      <alignment horizontal="left" vertical="top" wrapText="1"/>
    </xf>
    <xf numFmtId="167" fontId="128" fillId="0" borderId="1" xfId="1452" applyNumberFormat="1" applyFont="1" applyFill="1" applyBorder="1" applyAlignment="1">
      <alignment horizontal="center" vertical="center"/>
    </xf>
    <xf numFmtId="0" fontId="128" fillId="0" borderId="1" xfId="1452" applyFont="1" applyFill="1" applyBorder="1" applyAlignment="1">
      <alignment horizontal="center" vertical="center"/>
    </xf>
    <xf numFmtId="49" fontId="125" fillId="0" borderId="1" xfId="1" applyNumberFormat="1" applyFont="1" applyBorder="1" applyAlignment="1" applyProtection="1">
      <alignment horizontal="center" vertical="top" wrapText="1"/>
      <protection locked="0"/>
    </xf>
    <xf numFmtId="2" fontId="123" fillId="3" borderId="1" xfId="1" applyNumberFormat="1" applyFont="1" applyFill="1" applyBorder="1" applyAlignment="1">
      <alignment horizontal="left" vertical="top" wrapText="1"/>
    </xf>
    <xf numFmtId="49" fontId="123" fillId="0" borderId="1" xfId="1" applyNumberFormat="1" applyFont="1" applyBorder="1" applyAlignment="1" applyProtection="1">
      <alignment horizontal="center" vertical="top" wrapText="1"/>
      <protection locked="0"/>
    </xf>
    <xf numFmtId="49" fontId="125" fillId="0" borderId="1" xfId="1" applyNumberFormat="1" applyFont="1" applyBorder="1" applyAlignment="1" applyProtection="1">
      <alignment vertical="top" wrapText="1"/>
      <protection locked="0"/>
    </xf>
    <xf numFmtId="49" fontId="124" fillId="0" borderId="1" xfId="1" applyNumberFormat="1" applyFont="1" applyBorder="1" applyAlignment="1" applyProtection="1">
      <alignment horizontal="center" vertical="top" wrapText="1"/>
      <protection locked="0"/>
    </xf>
    <xf numFmtId="167" fontId="123" fillId="0" borderId="1" xfId="1" applyNumberFormat="1" applyFont="1" applyBorder="1" applyAlignment="1">
      <alignment horizontal="justify" vertical="top"/>
    </xf>
    <xf numFmtId="4" fontId="123" fillId="3" borderId="1" xfId="1" applyNumberFormat="1" applyFont="1" applyFill="1" applyBorder="1" applyAlignment="1" applyProtection="1">
      <alignment horizontal="left" vertical="top" wrapText="1"/>
      <protection locked="0"/>
    </xf>
    <xf numFmtId="0" fontId="141" fillId="0" borderId="0" xfId="1458" applyFont="1"/>
    <xf numFmtId="0" fontId="141" fillId="0" borderId="0" xfId="1458" applyFont="1" applyAlignment="1">
      <alignment vertical="center"/>
    </xf>
    <xf numFmtId="0" fontId="123" fillId="3" borderId="11" xfId="1458" applyFont="1" applyFill="1" applyBorder="1" applyAlignment="1">
      <alignment horizontal="center"/>
    </xf>
    <xf numFmtId="4" fontId="123" fillId="3" borderId="11" xfId="1458" applyNumberFormat="1" applyFont="1" applyFill="1" applyBorder="1" applyAlignment="1">
      <alignment horizontal="center"/>
    </xf>
    <xf numFmtId="0" fontId="123" fillId="3" borderId="11" xfId="1458" applyFont="1" applyFill="1" applyBorder="1" applyAlignment="1">
      <alignment horizontal="justify"/>
    </xf>
    <xf numFmtId="0" fontId="120" fillId="3" borderId="1" xfId="1458" applyFont="1" applyFill="1" applyBorder="1" applyAlignment="1">
      <alignment horizontal="center" vertical="center"/>
    </xf>
    <xf numFmtId="0" fontId="120" fillId="3" borderId="1" xfId="1458" applyFont="1" applyFill="1" applyBorder="1" applyAlignment="1">
      <alignment horizontal="left" vertical="center" wrapText="1"/>
    </xf>
    <xf numFmtId="0" fontId="120" fillId="3" borderId="1" xfId="1458" applyFont="1" applyFill="1" applyBorder="1" applyAlignment="1">
      <alignment horizontal="left" vertical="top" wrapText="1"/>
    </xf>
    <xf numFmtId="4" fontId="120" fillId="3" borderId="1" xfId="1458" applyNumberFormat="1" applyFont="1" applyFill="1" applyBorder="1" applyAlignment="1">
      <alignment horizontal="center" vertical="center" wrapText="1"/>
    </xf>
    <xf numFmtId="4" fontId="120" fillId="3" borderId="1" xfId="1458" applyNumberFormat="1" applyFont="1" applyFill="1" applyBorder="1" applyAlignment="1">
      <alignment horizontal="center" vertical="center"/>
    </xf>
    <xf numFmtId="167" fontId="120" fillId="3" borderId="1" xfId="1458" applyNumberFormat="1" applyFont="1" applyFill="1" applyBorder="1"/>
    <xf numFmtId="0" fontId="120" fillId="3" borderId="1" xfId="1458" applyFont="1" applyFill="1" applyBorder="1" applyAlignment="1">
      <alignment vertical="center" wrapText="1"/>
    </xf>
    <xf numFmtId="0" fontId="123" fillId="3" borderId="1" xfId="1458" applyFont="1" applyFill="1" applyBorder="1" applyAlignment="1">
      <alignment horizontal="center" vertical="center"/>
    </xf>
    <xf numFmtId="0" fontId="123" fillId="3" borderId="1" xfId="1458" applyFont="1" applyFill="1" applyBorder="1" applyAlignment="1">
      <alignment horizontal="left" vertical="center" wrapText="1"/>
    </xf>
    <xf numFmtId="0" fontId="123" fillId="3" borderId="1" xfId="1458" applyFont="1" applyFill="1" applyBorder="1" applyAlignment="1">
      <alignment horizontal="left" vertical="top" wrapText="1"/>
    </xf>
    <xf numFmtId="4" fontId="123" fillId="3" borderId="1" xfId="1458" applyNumberFormat="1" applyFont="1" applyFill="1" applyBorder="1" applyAlignment="1">
      <alignment horizontal="center" vertical="center" wrapText="1"/>
    </xf>
    <xf numFmtId="4" fontId="123" fillId="3" borderId="1" xfId="1458" applyNumberFormat="1" applyFont="1" applyFill="1" applyBorder="1" applyAlignment="1">
      <alignment horizontal="center" vertical="center"/>
    </xf>
    <xf numFmtId="0" fontId="123" fillId="3" borderId="1" xfId="1458" applyFont="1" applyFill="1" applyBorder="1"/>
    <xf numFmtId="0" fontId="120" fillId="3" borderId="1" xfId="1458" applyFont="1" applyFill="1" applyBorder="1" applyAlignment="1">
      <alignment horizontal="justify" vertical="center" wrapText="1"/>
    </xf>
    <xf numFmtId="166" fontId="120" fillId="3" borderId="1" xfId="1458" applyNumberFormat="1" applyFont="1" applyFill="1" applyBorder="1" applyAlignment="1">
      <alignment vertical="center"/>
    </xf>
    <xf numFmtId="2" fontId="120" fillId="3" borderId="1" xfId="1458" applyNumberFormat="1" applyFont="1" applyFill="1" applyBorder="1" applyAlignment="1">
      <alignment horizontal="center" vertical="center"/>
    </xf>
    <xf numFmtId="166" fontId="120" fillId="3" borderId="1" xfId="1458" applyNumberFormat="1" applyFont="1" applyFill="1" applyBorder="1" applyAlignment="1">
      <alignment horizontal="justify" vertical="center" wrapText="1"/>
    </xf>
    <xf numFmtId="166" fontId="123" fillId="0" borderId="1" xfId="1458" applyNumberFormat="1" applyFont="1" applyBorder="1" applyAlignment="1">
      <alignment horizontal="left" vertical="top" wrapText="1"/>
    </xf>
    <xf numFmtId="2" fontId="123" fillId="3" borderId="1" xfId="1458" applyNumberFormat="1" applyFont="1" applyFill="1" applyBorder="1" applyAlignment="1">
      <alignment horizontal="center" vertical="center"/>
    </xf>
    <xf numFmtId="0" fontId="142" fillId="0" borderId="0" xfId="1458" applyFont="1" applyAlignment="1">
      <alignment horizontal="justify" wrapText="1"/>
    </xf>
    <xf numFmtId="166" fontId="120" fillId="3" borderId="1" xfId="1458" applyNumberFormat="1" applyFont="1" applyFill="1" applyBorder="1" applyAlignment="1">
      <alignment vertical="center" wrapText="1"/>
    </xf>
    <xf numFmtId="166" fontId="123" fillId="3" borderId="1" xfId="1458" applyNumberFormat="1" applyFont="1" applyFill="1" applyBorder="1" applyAlignment="1">
      <alignment horizontal="left" vertical="top" wrapText="1"/>
    </xf>
    <xf numFmtId="167" fontId="128" fillId="3" borderId="1" xfId="1" applyNumberFormat="1" applyFont="1" applyFill="1" applyBorder="1" applyAlignment="1">
      <alignment horizontal="left" vertical="top" wrapText="1"/>
    </xf>
    <xf numFmtId="166" fontId="123" fillId="3" borderId="1" xfId="1458" applyNumberFormat="1" applyFont="1" applyFill="1" applyBorder="1" applyAlignment="1">
      <alignment horizontal="justify" vertical="top" wrapText="1"/>
    </xf>
    <xf numFmtId="0" fontId="120" fillId="3" borderId="1" xfId="1458" applyFont="1" applyFill="1" applyBorder="1" applyAlignment="1">
      <alignment horizontal="justify"/>
    </xf>
    <xf numFmtId="0" fontId="120" fillId="3" borderId="1" xfId="1458" applyFont="1" applyFill="1" applyBorder="1" applyAlignment="1">
      <alignment horizontal="center" vertical="center" wrapText="1"/>
    </xf>
    <xf numFmtId="0" fontId="120" fillId="3" borderId="17" xfId="1458" applyFont="1" applyFill="1" applyBorder="1" applyAlignment="1">
      <alignment horizontal="left" vertical="center" wrapText="1"/>
    </xf>
    <xf numFmtId="0" fontId="123" fillId="0" borderId="1" xfId="1458" applyFont="1" applyBorder="1" applyAlignment="1">
      <alignment horizontal="left" vertical="top" wrapText="1"/>
    </xf>
    <xf numFmtId="0" fontId="143" fillId="0" borderId="0" xfId="1458" applyFont="1" applyAlignment="1">
      <alignment horizontal="justify" vertical="top" wrapText="1"/>
    </xf>
    <xf numFmtId="0" fontId="120" fillId="0" borderId="1" xfId="1458" applyFont="1" applyBorder="1" applyAlignment="1">
      <alignment horizontal="justify" vertical="top" wrapText="1"/>
    </xf>
    <xf numFmtId="0" fontId="120" fillId="3" borderId="1" xfId="1458" applyFont="1" applyFill="1" applyBorder="1" applyAlignment="1">
      <alignment horizontal="justify" vertical="center"/>
    </xf>
    <xf numFmtId="16" fontId="123" fillId="3" borderId="1" xfId="1458" applyNumberFormat="1" applyFont="1" applyFill="1" applyBorder="1" applyAlignment="1">
      <alignment horizontal="right" vertical="center"/>
    </xf>
    <xf numFmtId="0" fontId="123" fillId="3" borderId="1" xfId="1458" applyFont="1" applyFill="1" applyBorder="1" applyAlignment="1">
      <alignment vertical="top" wrapText="1"/>
    </xf>
    <xf numFmtId="0" fontId="123" fillId="3" borderId="17" xfId="1458" applyFont="1" applyFill="1" applyBorder="1" applyAlignment="1">
      <alignment horizontal="center" vertical="center"/>
    </xf>
    <xf numFmtId="0" fontId="123" fillId="0" borderId="12" xfId="1458" applyFont="1" applyBorder="1" applyAlignment="1">
      <alignment horizontal="left" vertical="top" wrapText="1"/>
    </xf>
    <xf numFmtId="4" fontId="120" fillId="0" borderId="1" xfId="1458" applyNumberFormat="1" applyFont="1" applyBorder="1" applyAlignment="1">
      <alignment horizontal="center" vertical="center" wrapText="1"/>
    </xf>
    <xf numFmtId="0" fontId="38" fillId="0" borderId="0" xfId="1458" applyFont="1"/>
    <xf numFmtId="0" fontId="38" fillId="0" borderId="0" xfId="1458" applyFont="1" applyAlignment="1">
      <alignment horizontal="left"/>
    </xf>
    <xf numFmtId="4" fontId="38" fillId="0" borderId="0" xfId="1458" applyNumberFormat="1" applyFont="1"/>
    <xf numFmtId="0" fontId="38" fillId="0" borderId="0" xfId="1458" applyFont="1" applyAlignment="1">
      <alignment horizontal="justify"/>
    </xf>
    <xf numFmtId="0" fontId="1" fillId="0" borderId="0" xfId="1459"/>
    <xf numFmtId="0" fontId="1" fillId="0" borderId="0" xfId="1459" applyAlignment="1">
      <alignment horizontal="left"/>
    </xf>
    <xf numFmtId="0" fontId="1" fillId="0" borderId="0" xfId="1459" applyAlignment="1">
      <alignment horizontal="left" wrapText="1"/>
    </xf>
    <xf numFmtId="0" fontId="103" fillId="0" borderId="0" xfId="840" applyFont="1" applyAlignment="1">
      <alignment horizontal="left" vertical="center"/>
    </xf>
    <xf numFmtId="49" fontId="123" fillId="3" borderId="1" xfId="840" applyNumberFormat="1" applyFont="1" applyFill="1" applyBorder="1" applyAlignment="1">
      <alignment horizontal="center" vertical="center"/>
    </xf>
    <xf numFmtId="4" fontId="123" fillId="3" borderId="1" xfId="840" applyNumberFormat="1" applyFont="1" applyFill="1" applyBorder="1" applyAlignment="1">
      <alignment horizontal="left" vertical="top" wrapText="1"/>
    </xf>
    <xf numFmtId="167" fontId="123" fillId="3" borderId="1" xfId="840" applyNumberFormat="1" applyFont="1" applyFill="1" applyBorder="1" applyAlignment="1">
      <alignment horizontal="left" vertical="top" wrapText="1"/>
    </xf>
    <xf numFmtId="0" fontId="122" fillId="3" borderId="1" xfId="1" applyFont="1" applyFill="1" applyBorder="1" applyAlignment="1">
      <alignment wrapText="1"/>
    </xf>
    <xf numFmtId="2" fontId="123" fillId="0" borderId="1" xfId="1" applyNumberFormat="1" applyFont="1" applyBorder="1" applyAlignment="1">
      <alignment horizontal="left" vertical="top" wrapText="1"/>
    </xf>
    <xf numFmtId="167" fontId="120" fillId="0" borderId="1" xfId="1" applyNumberFormat="1" applyFont="1" applyFill="1" applyBorder="1" applyAlignment="1">
      <alignment vertical="center"/>
    </xf>
    <xf numFmtId="167" fontId="120" fillId="0" borderId="1" xfId="1" applyNumberFormat="1" applyFont="1" applyFill="1" applyBorder="1" applyAlignment="1">
      <alignment vertical="center" wrapText="1"/>
    </xf>
    <xf numFmtId="167" fontId="121" fillId="0" borderId="1" xfId="1" applyNumberFormat="1" applyFont="1" applyFill="1" applyBorder="1" applyAlignment="1">
      <alignment horizontal="center" vertical="center" wrapText="1"/>
    </xf>
    <xf numFmtId="167" fontId="119" fillId="0" borderId="1" xfId="1" applyNumberFormat="1" applyFont="1" applyFill="1" applyBorder="1" applyAlignment="1">
      <alignment vertical="center"/>
    </xf>
    <xf numFmtId="167" fontId="121" fillId="3" borderId="1" xfId="1" applyNumberFormat="1" applyFont="1" applyFill="1" applyBorder="1" applyAlignment="1">
      <alignment horizontal="center" vertical="center"/>
    </xf>
    <xf numFmtId="167" fontId="123" fillId="3" borderId="1" xfId="1" applyNumberFormat="1" applyFont="1" applyFill="1" applyBorder="1" applyAlignment="1">
      <alignment horizontal="center" vertical="center" wrapText="1"/>
    </xf>
    <xf numFmtId="167" fontId="121" fillId="3" borderId="1" xfId="1" applyNumberFormat="1" applyFont="1" applyFill="1" applyBorder="1" applyAlignment="1">
      <alignment horizontal="center" vertical="center" wrapText="1"/>
    </xf>
    <xf numFmtId="167" fontId="119" fillId="3" borderId="1" xfId="1" applyNumberFormat="1" applyFont="1" applyFill="1" applyBorder="1" applyAlignment="1">
      <alignment vertical="center"/>
    </xf>
    <xf numFmtId="167" fontId="121" fillId="3" borderId="1" xfId="1" applyNumberFormat="1" applyFont="1" applyFill="1" applyBorder="1" applyAlignment="1">
      <alignment vertical="center"/>
    </xf>
    <xf numFmtId="167" fontId="121" fillId="3" borderId="1" xfId="1" applyNumberFormat="1" applyFont="1" applyFill="1" applyBorder="1"/>
    <xf numFmtId="167" fontId="123" fillId="3" borderId="1" xfId="1" applyNumberFormat="1" applyFont="1" applyFill="1" applyBorder="1" applyAlignment="1">
      <alignment vertical="center"/>
    </xf>
    <xf numFmtId="167" fontId="120" fillId="3" borderId="1" xfId="1" applyNumberFormat="1" applyFont="1" applyFill="1" applyBorder="1" applyAlignment="1">
      <alignment vertical="center"/>
    </xf>
    <xf numFmtId="167" fontId="123" fillId="3" borderId="1" xfId="1" applyNumberFormat="1" applyFont="1" applyFill="1" applyBorder="1"/>
    <xf numFmtId="167" fontId="121" fillId="3" borderId="17" xfId="1" applyNumberFormat="1" applyFont="1" applyFill="1" applyBorder="1" applyAlignment="1">
      <alignment horizontal="center" vertical="center"/>
    </xf>
    <xf numFmtId="167" fontId="119" fillId="3" borderId="17" xfId="1" applyNumberFormat="1" applyFont="1" applyFill="1" applyBorder="1" applyAlignment="1">
      <alignment vertical="center"/>
    </xf>
    <xf numFmtId="167" fontId="123" fillId="3" borderId="17" xfId="1" applyNumberFormat="1" applyFont="1" applyFill="1" applyBorder="1" applyAlignment="1">
      <alignment vertical="center"/>
    </xf>
    <xf numFmtId="167" fontId="120" fillId="3" borderId="17" xfId="1" applyNumberFormat="1" applyFont="1" applyFill="1" applyBorder="1" applyAlignment="1">
      <alignment vertical="center"/>
    </xf>
    <xf numFmtId="167" fontId="123" fillId="3" borderId="17" xfId="1" applyNumberFormat="1" applyFont="1" applyFill="1" applyBorder="1"/>
    <xf numFmtId="167" fontId="121" fillId="0" borderId="1" xfId="1" applyNumberFormat="1" applyFont="1" applyFill="1" applyBorder="1" applyAlignment="1">
      <alignment horizontal="center" vertical="center"/>
    </xf>
    <xf numFmtId="167" fontId="123" fillId="0" borderId="1" xfId="1" applyNumberFormat="1" applyFont="1" applyFill="1" applyBorder="1" applyAlignment="1">
      <alignment vertical="center"/>
    </xf>
    <xf numFmtId="167" fontId="123" fillId="0" borderId="1" xfId="1" applyNumberFormat="1" applyFont="1" applyFill="1" applyBorder="1"/>
    <xf numFmtId="167" fontId="121" fillId="0" borderId="1" xfId="1" applyNumberFormat="1" applyFont="1" applyFill="1" applyBorder="1" applyAlignment="1">
      <alignment vertical="center"/>
    </xf>
    <xf numFmtId="167" fontId="120" fillId="0" borderId="1" xfId="1" applyNumberFormat="1" applyFont="1" applyFill="1" applyBorder="1" applyAlignment="1">
      <alignment horizontal="center" vertical="center"/>
    </xf>
    <xf numFmtId="167" fontId="120" fillId="3" borderId="1" xfId="1" applyNumberFormat="1" applyFont="1" applyFill="1" applyBorder="1" applyAlignment="1">
      <alignment horizontal="center" vertical="center"/>
    </xf>
    <xf numFmtId="4" fontId="125" fillId="3" borderId="1" xfId="821" applyNumberFormat="1" applyFont="1" applyFill="1" applyBorder="1" applyAlignment="1">
      <alignment horizontal="center" vertical="center" wrapText="1"/>
    </xf>
    <xf numFmtId="4" fontId="130" fillId="3" borderId="1" xfId="1" applyNumberFormat="1" applyFont="1" applyFill="1" applyBorder="1" applyAlignment="1">
      <alignment horizontal="center" vertical="center" wrapText="1"/>
    </xf>
    <xf numFmtId="4" fontId="123" fillId="0" borderId="1" xfId="1" applyNumberFormat="1" applyFont="1" applyBorder="1" applyAlignment="1">
      <alignment horizontal="center" vertical="center" wrapText="1"/>
    </xf>
    <xf numFmtId="166" fontId="130" fillId="3" borderId="1" xfId="1" applyNumberFormat="1" applyFont="1" applyFill="1" applyBorder="1" applyAlignment="1">
      <alignment horizontal="center" vertical="center" wrapText="1"/>
    </xf>
    <xf numFmtId="166" fontId="130" fillId="3" borderId="1" xfId="1" applyNumberFormat="1" applyFont="1" applyFill="1" applyBorder="1" applyAlignment="1">
      <alignment vertical="center" wrapText="1"/>
    </xf>
    <xf numFmtId="166" fontId="130" fillId="3" borderId="1" xfId="1" applyNumberFormat="1" applyFont="1" applyFill="1" applyBorder="1" applyAlignment="1">
      <alignment horizontal="center" vertical="center"/>
    </xf>
    <xf numFmtId="167" fontId="120" fillId="0" borderId="1" xfId="1" applyNumberFormat="1" applyFont="1" applyBorder="1" applyAlignment="1">
      <alignment horizontal="left" vertical="top" wrapText="1"/>
    </xf>
    <xf numFmtId="4" fontId="120" fillId="0" borderId="1" xfId="1" applyNumberFormat="1" applyFont="1" applyBorder="1" applyAlignment="1">
      <alignment horizontal="center" vertical="center" wrapText="1"/>
    </xf>
    <xf numFmtId="167" fontId="123" fillId="0" borderId="1" xfId="1" applyNumberFormat="1" applyFont="1" applyBorder="1" applyAlignment="1">
      <alignment horizontal="center" vertical="top" wrapText="1"/>
    </xf>
    <xf numFmtId="167" fontId="123" fillId="0" borderId="1" xfId="1" applyNumberFormat="1" applyFont="1" applyBorder="1" applyAlignment="1">
      <alignment horizontal="left" vertical="top" wrapText="1"/>
    </xf>
    <xf numFmtId="4" fontId="123" fillId="0" borderId="1" xfId="1" applyNumberFormat="1" applyFont="1" applyBorder="1" applyAlignment="1">
      <alignment horizontal="left" vertical="top" wrapText="1"/>
    </xf>
    <xf numFmtId="0" fontId="120" fillId="0" borderId="1" xfId="1" applyFont="1" applyBorder="1" applyAlignment="1">
      <alignment horizontal="center" vertical="top" wrapText="1"/>
    </xf>
    <xf numFmtId="0" fontId="120" fillId="0" borderId="1" xfId="1" applyFont="1" applyBorder="1" applyAlignment="1">
      <alignment horizontal="left" vertical="top" wrapText="1"/>
    </xf>
    <xf numFmtId="4" fontId="123" fillId="3" borderId="1" xfId="1" applyNumberFormat="1" applyFont="1" applyFill="1" applyBorder="1" applyAlignment="1">
      <alignment horizontal="center" vertical="center" wrapText="1"/>
    </xf>
    <xf numFmtId="49" fontId="120" fillId="0" borderId="1" xfId="1" applyNumberFormat="1" applyFont="1" applyBorder="1" applyAlignment="1">
      <alignment horizontal="center" vertical="center" wrapText="1"/>
    </xf>
    <xf numFmtId="166" fontId="128" fillId="3" borderId="1" xfId="1" applyNumberFormat="1" applyFont="1" applyFill="1" applyBorder="1" applyAlignment="1">
      <alignment vertical="center" wrapText="1"/>
    </xf>
    <xf numFmtId="167" fontId="120" fillId="0" borderId="1" xfId="1" applyNumberFormat="1" applyFont="1" applyBorder="1" applyAlignment="1">
      <alignment horizontal="left" vertical="top" wrapText="1"/>
    </xf>
    <xf numFmtId="4" fontId="120" fillId="0" borderId="1" xfId="1" applyNumberFormat="1" applyFont="1" applyBorder="1" applyAlignment="1">
      <alignment horizontal="center" vertical="center" wrapText="1"/>
    </xf>
    <xf numFmtId="4" fontId="120" fillId="0" borderId="1" xfId="1" applyNumberFormat="1" applyFont="1" applyBorder="1" applyAlignment="1">
      <alignment horizontal="left" vertical="center"/>
    </xf>
    <xf numFmtId="166" fontId="120"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wrapText="1"/>
    </xf>
    <xf numFmtId="166" fontId="123" fillId="0" borderId="1" xfId="1" applyNumberFormat="1" applyFont="1" applyBorder="1" applyAlignment="1">
      <alignment horizontal="left" vertical="top" wrapText="1"/>
    </xf>
    <xf numFmtId="0" fontId="123" fillId="0" borderId="1" xfId="1452" applyFont="1" applyBorder="1" applyAlignment="1">
      <alignment horizontal="left" vertical="top" wrapText="1"/>
    </xf>
    <xf numFmtId="0" fontId="128" fillId="0" borderId="1" xfId="1452" applyFont="1" applyBorder="1" applyAlignment="1">
      <alignment horizontal="left" vertical="top" wrapText="1"/>
    </xf>
    <xf numFmtId="49" fontId="120" fillId="3" borderId="1" xfId="840" applyNumberFormat="1" applyFont="1" applyFill="1" applyBorder="1" applyAlignment="1">
      <alignment horizontal="center" vertical="center"/>
    </xf>
    <xf numFmtId="4" fontId="120" fillId="3" borderId="1" xfId="840" applyNumberFormat="1" applyFont="1" applyFill="1" applyBorder="1" applyAlignment="1">
      <alignment horizontal="center" vertical="top"/>
    </xf>
    <xf numFmtId="4" fontId="120" fillId="3" borderId="1" xfId="840" applyNumberFormat="1" applyFont="1" applyFill="1" applyBorder="1" applyAlignment="1">
      <alignment horizontal="center" vertical="center"/>
    </xf>
    <xf numFmtId="0" fontId="120" fillId="3" borderId="1" xfId="840" applyFont="1" applyFill="1" applyBorder="1" applyAlignment="1">
      <alignment horizontal="left" vertical="top" wrapText="1"/>
    </xf>
    <xf numFmtId="0" fontId="123" fillId="3" borderId="1" xfId="840" applyFont="1" applyFill="1" applyBorder="1" applyAlignment="1">
      <alignment horizontal="left" vertical="top" wrapText="1"/>
    </xf>
    <xf numFmtId="0" fontId="120" fillId="0" borderId="1" xfId="895" applyFont="1" applyBorder="1" applyAlignment="1">
      <alignment horizontal="left" vertical="top" wrapText="1"/>
    </xf>
    <xf numFmtId="4" fontId="123" fillId="0" borderId="1" xfId="1" applyNumberFormat="1" applyFont="1" applyBorder="1" applyAlignment="1">
      <alignment horizontal="center" vertical="top" wrapText="1"/>
    </xf>
    <xf numFmtId="166" fontId="128" fillId="3" borderId="1" xfId="1" applyNumberFormat="1" applyFont="1" applyFill="1" applyBorder="1" applyAlignment="1">
      <alignment vertical="center"/>
    </xf>
    <xf numFmtId="4" fontId="120" fillId="0" borderId="1" xfId="1" applyNumberFormat="1" applyFont="1" applyBorder="1" applyAlignment="1">
      <alignment vertical="top" wrapText="1"/>
    </xf>
    <xf numFmtId="0" fontId="120" fillId="0" borderId="1" xfId="1" applyFont="1" applyBorder="1" applyAlignment="1">
      <alignment horizontal="left" vertical="top" wrapText="1"/>
    </xf>
    <xf numFmtId="0" fontId="123" fillId="0" borderId="1" xfId="1" applyFont="1" applyBorder="1" applyAlignment="1">
      <alignment horizontal="left" vertical="top" wrapText="1"/>
    </xf>
    <xf numFmtId="4" fontId="120" fillId="3" borderId="1" xfId="1" applyNumberFormat="1" applyFont="1" applyFill="1" applyBorder="1" applyAlignment="1">
      <alignment horizontal="center" vertical="center"/>
    </xf>
    <xf numFmtId="4" fontId="123" fillId="3" borderId="1" xfId="1" applyNumberFormat="1" applyFont="1" applyFill="1" applyBorder="1" applyAlignment="1">
      <alignment horizontal="center" vertical="center" wrapText="1"/>
    </xf>
    <xf numFmtId="4" fontId="123" fillId="0" borderId="1" xfId="1" applyNumberFormat="1" applyFont="1" applyFill="1" applyBorder="1" applyAlignment="1">
      <alignment horizontal="center" vertical="center" wrapText="1"/>
    </xf>
    <xf numFmtId="2" fontId="120" fillId="0" borderId="1" xfId="1" applyNumberFormat="1" applyFont="1" applyBorder="1" applyAlignment="1">
      <alignment horizontal="center" vertical="center" wrapText="1"/>
    </xf>
    <xf numFmtId="167" fontId="120" fillId="0" borderId="1" xfId="1" applyNumberFormat="1" applyFont="1" applyBorder="1" applyAlignment="1">
      <alignment horizontal="center" vertical="center" wrapText="1"/>
    </xf>
    <xf numFmtId="4" fontId="123" fillId="0" borderId="1" xfId="1" applyNumberFormat="1" applyFont="1" applyBorder="1" applyAlignment="1">
      <alignment horizontal="center" vertical="center" wrapText="1"/>
    </xf>
    <xf numFmtId="2" fontId="123" fillId="0" borderId="1" xfId="1" applyNumberFormat="1" applyFont="1" applyBorder="1" applyAlignment="1">
      <alignment horizontal="center" vertical="center" wrapText="1"/>
    </xf>
    <xf numFmtId="4" fontId="120" fillId="0" borderId="1" xfId="1" applyNumberFormat="1" applyFont="1" applyBorder="1" applyAlignment="1">
      <alignment horizontal="center" vertical="center" wrapText="1"/>
    </xf>
    <xf numFmtId="0" fontId="123" fillId="0" borderId="1" xfId="840" applyFont="1" applyBorder="1" applyAlignment="1">
      <alignment horizontal="left" vertical="top" wrapText="1"/>
    </xf>
    <xf numFmtId="49" fontId="125" fillId="0" borderId="1" xfId="840" applyNumberFormat="1" applyFont="1" applyBorder="1" applyAlignment="1">
      <alignment horizontal="left" vertical="top" wrapText="1"/>
    </xf>
    <xf numFmtId="0" fontId="130" fillId="0" borderId="1" xfId="1" applyFont="1" applyBorder="1" applyAlignment="1">
      <alignment horizontal="left" vertical="top" wrapText="1"/>
    </xf>
    <xf numFmtId="0" fontId="125" fillId="0" borderId="1" xfId="840" applyFont="1" applyBorder="1" applyAlignment="1">
      <alignment horizontal="left" vertical="top" wrapText="1"/>
    </xf>
    <xf numFmtId="166" fontId="120" fillId="0" borderId="1" xfId="1" applyNumberFormat="1" applyFont="1" applyBorder="1" applyAlignment="1">
      <alignment horizontal="left" vertical="top" wrapText="1"/>
    </xf>
    <xf numFmtId="49" fontId="120" fillId="0" borderId="1" xfId="1" applyNumberFormat="1" applyFont="1" applyBorder="1" applyAlignment="1">
      <alignment horizontal="center" vertical="top"/>
    </xf>
    <xf numFmtId="166" fontId="131" fillId="0" borderId="1" xfId="1" applyNumberFormat="1" applyFont="1" applyBorder="1" applyAlignment="1">
      <alignment horizontal="justify" vertical="top"/>
    </xf>
    <xf numFmtId="4" fontId="120" fillId="3" borderId="1" xfId="1" applyNumberFormat="1" applyFont="1" applyFill="1" applyBorder="1" applyAlignment="1">
      <alignment vertical="top" wrapText="1"/>
    </xf>
    <xf numFmtId="0" fontId="120" fillId="3" borderId="1" xfId="1" applyFont="1" applyFill="1" applyBorder="1" applyAlignment="1">
      <alignment vertical="top" wrapText="1"/>
    </xf>
    <xf numFmtId="0" fontId="120" fillId="3" borderId="1" xfId="840" applyFont="1" applyFill="1" applyBorder="1" applyAlignment="1">
      <alignment horizontal="left" vertical="top" wrapText="1"/>
    </xf>
    <xf numFmtId="4" fontId="123" fillId="3" borderId="1" xfId="1" applyNumberFormat="1" applyFont="1" applyFill="1" applyBorder="1" applyAlignment="1">
      <alignment horizontal="center" vertical="center"/>
    </xf>
    <xf numFmtId="0" fontId="123" fillId="3" borderId="1" xfId="1" applyFont="1" applyFill="1" applyBorder="1" applyAlignment="1">
      <alignment vertical="top" wrapText="1"/>
    </xf>
    <xf numFmtId="0" fontId="123" fillId="3" borderId="1" xfId="0" applyFont="1" applyFill="1" applyBorder="1" applyAlignment="1">
      <alignment vertical="top" wrapText="1"/>
    </xf>
    <xf numFmtId="4" fontId="123" fillId="3" borderId="1" xfId="0" applyNumberFormat="1" applyFont="1" applyFill="1" applyBorder="1" applyAlignment="1">
      <alignment horizontal="center" vertical="center" wrapText="1"/>
    </xf>
    <xf numFmtId="1" fontId="123" fillId="0" borderId="1" xfId="895" applyNumberFormat="1" applyFont="1" applyBorder="1" applyAlignment="1">
      <alignment horizontal="left" vertical="top" wrapText="1"/>
    </xf>
    <xf numFmtId="0" fontId="120" fillId="0" borderId="1" xfId="895" applyFont="1" applyBorder="1" applyAlignment="1">
      <alignment horizontal="left" vertical="top" wrapText="1"/>
    </xf>
    <xf numFmtId="1" fontId="123" fillId="0" borderId="1" xfId="895" applyNumberFormat="1" applyFont="1" applyBorder="1" applyAlignment="1">
      <alignment horizontal="justify" vertical="top" wrapText="1"/>
    </xf>
    <xf numFmtId="0" fontId="123" fillId="0" borderId="1" xfId="1" applyFont="1" applyFill="1" applyBorder="1" applyAlignment="1">
      <alignment vertical="top" wrapText="1"/>
    </xf>
    <xf numFmtId="4" fontId="123" fillId="3" borderId="1" xfId="1" applyNumberFormat="1" applyFont="1" applyFill="1" applyBorder="1" applyAlignment="1">
      <alignment horizontal="center" vertical="center" wrapText="1"/>
    </xf>
    <xf numFmtId="4" fontId="123" fillId="3" borderId="1" xfId="1" applyNumberFormat="1" applyFont="1" applyFill="1" applyBorder="1" applyAlignment="1">
      <alignment horizontal="center" vertical="center"/>
    </xf>
    <xf numFmtId="0" fontId="120" fillId="0" borderId="0" xfId="1" applyFont="1" applyAlignment="1">
      <alignment horizontal="center" vertical="center"/>
    </xf>
    <xf numFmtId="0" fontId="107" fillId="0" borderId="0" xfId="1" applyFont="1" applyAlignment="1">
      <alignment horizontal="center" vertical="center"/>
    </xf>
    <xf numFmtId="49" fontId="97" fillId="0" borderId="13" xfId="1" applyNumberFormat="1" applyFont="1" applyBorder="1" applyAlignment="1">
      <alignment horizontal="center" vertical="center" wrapText="1"/>
    </xf>
    <xf numFmtId="49" fontId="97" fillId="0" borderId="14" xfId="1" applyNumberFormat="1" applyFont="1" applyBorder="1" applyAlignment="1">
      <alignment horizontal="center" vertical="center" wrapText="1"/>
    </xf>
    <xf numFmtId="0" fontId="135" fillId="0" borderId="1" xfId="1" applyFont="1" applyBorder="1" applyAlignment="1">
      <alignment horizontal="center" vertical="center"/>
    </xf>
    <xf numFmtId="49" fontId="121" fillId="0" borderId="1" xfId="1" applyNumberFormat="1" applyFont="1" applyFill="1" applyBorder="1" applyAlignment="1">
      <alignment horizontal="center" vertical="center" wrapText="1"/>
    </xf>
    <xf numFmtId="0" fontId="120" fillId="0" borderId="0" xfId="1" applyFont="1" applyFill="1" applyAlignment="1">
      <alignment horizontal="center" vertical="center"/>
    </xf>
    <xf numFmtId="0" fontId="120" fillId="0" borderId="1" xfId="1" applyFont="1" applyFill="1" applyBorder="1" applyAlignment="1">
      <alignment horizontal="center" vertical="center" wrapText="1"/>
    </xf>
    <xf numFmtId="0" fontId="119" fillId="0" borderId="1" xfId="1" applyFont="1" applyFill="1" applyBorder="1" applyAlignment="1">
      <alignment horizontal="center" vertical="center" wrapText="1"/>
    </xf>
    <xf numFmtId="167" fontId="119" fillId="0" borderId="1" xfId="1" applyNumberFormat="1" applyFont="1" applyFill="1" applyBorder="1" applyAlignment="1">
      <alignment horizontal="center" vertical="center" wrapText="1"/>
    </xf>
    <xf numFmtId="49" fontId="121" fillId="3" borderId="1" xfId="1" applyNumberFormat="1" applyFont="1" applyFill="1" applyBorder="1" applyAlignment="1">
      <alignment horizontal="center" vertical="center" wrapText="1"/>
    </xf>
    <xf numFmtId="49" fontId="121" fillId="0" borderId="12" xfId="1" applyNumberFormat="1" applyFont="1" applyFill="1" applyBorder="1" applyAlignment="1">
      <alignment horizontal="center" vertical="center" wrapText="1"/>
    </xf>
    <xf numFmtId="49" fontId="121" fillId="0" borderId="16" xfId="1" applyNumberFormat="1" applyFont="1" applyFill="1" applyBorder="1" applyAlignment="1">
      <alignment horizontal="center" vertical="center" wrapText="1"/>
    </xf>
    <xf numFmtId="49" fontId="121" fillId="0" borderId="17" xfId="1" applyNumberFormat="1" applyFont="1" applyFill="1" applyBorder="1" applyAlignment="1">
      <alignment horizontal="center" vertical="center" wrapText="1"/>
    </xf>
    <xf numFmtId="49" fontId="121" fillId="0" borderId="1" xfId="1" applyNumberFormat="1" applyFont="1" applyFill="1" applyBorder="1" applyAlignment="1">
      <alignment horizontal="center" vertical="center"/>
    </xf>
    <xf numFmtId="49" fontId="120" fillId="3" borderId="1" xfId="1" applyNumberFormat="1" applyFont="1" applyFill="1" applyBorder="1" applyAlignment="1">
      <alignment horizontal="center" vertical="center" wrapText="1"/>
    </xf>
    <xf numFmtId="0" fontId="120" fillId="0" borderId="1" xfId="1" applyFont="1" applyFill="1" applyBorder="1" applyAlignment="1">
      <alignment horizontal="center" vertical="center"/>
    </xf>
    <xf numFmtId="49" fontId="120" fillId="0" borderId="1" xfId="1" applyNumberFormat="1" applyFont="1" applyFill="1" applyBorder="1" applyAlignment="1">
      <alignment horizontal="center" vertical="center" wrapText="1"/>
    </xf>
    <xf numFmtId="0" fontId="123" fillId="0" borderId="0" xfId="878" applyFont="1" applyFill="1" applyAlignment="1">
      <alignment horizontal="left" vertical="center"/>
    </xf>
    <xf numFmtId="49" fontId="121" fillId="0" borderId="12" xfId="1" applyNumberFormat="1" applyFont="1" applyFill="1" applyBorder="1" applyAlignment="1">
      <alignment horizontal="center" vertical="center"/>
    </xf>
    <xf numFmtId="49" fontId="121" fillId="0" borderId="16" xfId="1" applyNumberFormat="1" applyFont="1" applyFill="1" applyBorder="1" applyAlignment="1">
      <alignment horizontal="center" vertical="center"/>
    </xf>
    <xf numFmtId="49" fontId="121" fillId="0" borderId="17" xfId="1" applyNumberFormat="1" applyFont="1" applyFill="1" applyBorder="1" applyAlignment="1">
      <alignment horizontal="center" vertical="center"/>
    </xf>
    <xf numFmtId="49" fontId="121" fillId="3" borderId="12" xfId="1" applyNumberFormat="1" applyFont="1" applyFill="1" applyBorder="1" applyAlignment="1">
      <alignment horizontal="center" vertical="center" wrapText="1"/>
    </xf>
    <xf numFmtId="49" fontId="121" fillId="3" borderId="16" xfId="1" applyNumberFormat="1" applyFont="1" applyFill="1" applyBorder="1" applyAlignment="1">
      <alignment horizontal="center" vertical="center" wrapText="1"/>
    </xf>
    <xf numFmtId="49" fontId="121" fillId="3" borderId="17" xfId="1" applyNumberFormat="1" applyFont="1" applyFill="1" applyBorder="1" applyAlignment="1">
      <alignment horizontal="center" vertical="center" wrapText="1"/>
    </xf>
    <xf numFmtId="0" fontId="120" fillId="0" borderId="11" xfId="1" applyFont="1" applyFill="1" applyBorder="1" applyAlignment="1">
      <alignment horizontal="center" vertical="center"/>
    </xf>
    <xf numFmtId="0" fontId="124" fillId="26" borderId="13" xfId="1" applyFont="1" applyFill="1" applyBorder="1" applyAlignment="1">
      <alignment horizontal="center" vertical="top" wrapText="1"/>
    </xf>
    <xf numFmtId="0" fontId="124" fillId="26" borderId="14" xfId="1" applyFont="1" applyFill="1" applyBorder="1" applyAlignment="1">
      <alignment horizontal="center" vertical="top" wrapText="1"/>
    </xf>
    <xf numFmtId="0" fontId="124" fillId="26" borderId="15" xfId="1" applyFont="1" applyFill="1" applyBorder="1" applyAlignment="1">
      <alignment horizontal="center" vertical="top" wrapText="1"/>
    </xf>
    <xf numFmtId="0" fontId="123" fillId="0" borderId="13" xfId="1" applyFont="1" applyFill="1" applyBorder="1" applyAlignment="1">
      <alignment horizontal="left" vertical="top" wrapText="1"/>
    </xf>
    <xf numFmtId="0" fontId="123" fillId="0" borderId="14" xfId="1" applyFont="1" applyFill="1" applyBorder="1" applyAlignment="1">
      <alignment horizontal="left" vertical="top" wrapText="1"/>
    </xf>
    <xf numFmtId="0" fontId="123" fillId="0" borderId="15" xfId="1" applyFont="1" applyFill="1" applyBorder="1" applyAlignment="1">
      <alignment horizontal="left" vertical="top" wrapText="1"/>
    </xf>
    <xf numFmtId="0" fontId="120" fillId="0" borderId="1" xfId="1" applyFont="1" applyBorder="1" applyAlignment="1">
      <alignment horizontal="center" vertical="top" wrapText="1"/>
    </xf>
    <xf numFmtId="0" fontId="123" fillId="0" borderId="1" xfId="1" applyFont="1" applyBorder="1" applyAlignment="1">
      <alignment horizontal="center" vertical="top" wrapText="1"/>
    </xf>
    <xf numFmtId="0" fontId="99" fillId="0" borderId="0" xfId="1" applyFont="1"/>
    <xf numFmtId="0" fontId="120" fillId="0" borderId="1" xfId="1" applyFont="1" applyBorder="1" applyAlignment="1">
      <alignment horizontal="center" vertical="center" wrapText="1"/>
    </xf>
    <xf numFmtId="0" fontId="120" fillId="0" borderId="0" xfId="1" applyFont="1" applyBorder="1" applyAlignment="1">
      <alignment horizontal="center" vertical="center" wrapText="1"/>
    </xf>
    <xf numFmtId="0" fontId="120" fillId="0" borderId="0" xfId="1" applyFont="1" applyBorder="1" applyAlignment="1">
      <alignment horizontal="center" vertical="center"/>
    </xf>
    <xf numFmtId="0" fontId="120" fillId="0" borderId="11" xfId="1" applyFont="1" applyBorder="1" applyAlignment="1">
      <alignment horizontal="center" vertical="center"/>
    </xf>
    <xf numFmtId="0" fontId="123" fillId="0" borderId="12" xfId="1" applyFont="1" applyBorder="1" applyAlignment="1">
      <alignment horizontal="left" vertical="top" wrapText="1"/>
    </xf>
    <xf numFmtId="0" fontId="123" fillId="0" borderId="16" xfId="1" applyFont="1" applyBorder="1" applyAlignment="1">
      <alignment horizontal="left" vertical="top" wrapText="1"/>
    </xf>
    <xf numFmtId="0" fontId="123" fillId="0" borderId="17" xfId="1" applyFont="1" applyBorder="1" applyAlignment="1">
      <alignment horizontal="left" vertical="top" wrapText="1"/>
    </xf>
    <xf numFmtId="4" fontId="127" fillId="0" borderId="12" xfId="1" applyNumberFormat="1" applyFont="1" applyBorder="1" applyAlignment="1">
      <alignment horizontal="left" vertical="top" wrapText="1"/>
    </xf>
    <xf numFmtId="4" fontId="127" fillId="0" borderId="16" xfId="1" applyNumberFormat="1" applyFont="1" applyBorder="1" applyAlignment="1">
      <alignment horizontal="left" vertical="top" wrapText="1"/>
    </xf>
    <xf numFmtId="4" fontId="127" fillId="0" borderId="17" xfId="1" applyNumberFormat="1" applyFont="1" applyBorder="1" applyAlignment="1">
      <alignment horizontal="left" vertical="top" wrapText="1"/>
    </xf>
    <xf numFmtId="166" fontId="123" fillId="0" borderId="12" xfId="1" applyNumberFormat="1" applyFont="1" applyBorder="1" applyAlignment="1">
      <alignment horizontal="left" vertical="top" wrapText="1"/>
    </xf>
    <xf numFmtId="166" fontId="123" fillId="0" borderId="16" xfId="1" applyNumberFormat="1" applyFont="1" applyBorder="1" applyAlignment="1">
      <alignment horizontal="left" vertical="top" wrapText="1"/>
    </xf>
    <xf numFmtId="166" fontId="123" fillId="0" borderId="17" xfId="1" applyNumberFormat="1" applyFont="1" applyBorder="1" applyAlignment="1">
      <alignment horizontal="left" vertical="top" wrapText="1"/>
    </xf>
    <xf numFmtId="0" fontId="120" fillId="0" borderId="12" xfId="1" applyFont="1" applyBorder="1" applyAlignment="1">
      <alignment horizontal="center" vertical="top" wrapText="1"/>
    </xf>
    <xf numFmtId="0" fontId="120" fillId="0" borderId="16" xfId="1" applyFont="1" applyBorder="1" applyAlignment="1">
      <alignment horizontal="center" vertical="top" wrapText="1"/>
    </xf>
    <xf numFmtId="0" fontId="120" fillId="0" borderId="17" xfId="1" applyFont="1" applyBorder="1" applyAlignment="1">
      <alignment horizontal="center" vertical="top" wrapText="1"/>
    </xf>
    <xf numFmtId="0" fontId="120" fillId="0" borderId="12" xfId="1" applyFont="1" applyBorder="1" applyAlignment="1">
      <alignment horizontal="left" vertical="top" wrapText="1"/>
    </xf>
    <xf numFmtId="0" fontId="120" fillId="0" borderId="16" xfId="1" applyFont="1" applyBorder="1" applyAlignment="1">
      <alignment horizontal="left" vertical="top" wrapText="1"/>
    </xf>
    <xf numFmtId="0" fontId="120" fillId="0" borderId="17" xfId="1" applyFont="1" applyBorder="1" applyAlignment="1">
      <alignment horizontal="left" vertical="top" wrapText="1"/>
    </xf>
    <xf numFmtId="4" fontId="126" fillId="0" borderId="12" xfId="1" applyNumberFormat="1" applyFont="1" applyBorder="1" applyAlignment="1">
      <alignment horizontal="center" vertical="center" wrapText="1"/>
    </xf>
    <xf numFmtId="4" fontId="126" fillId="0" borderId="16" xfId="1" applyNumberFormat="1" applyFont="1" applyBorder="1" applyAlignment="1">
      <alignment horizontal="center" vertical="center" wrapText="1"/>
    </xf>
    <xf numFmtId="4" fontId="126" fillId="0" borderId="17" xfId="1" applyNumberFormat="1" applyFont="1" applyBorder="1" applyAlignment="1">
      <alignment horizontal="center" vertical="center" wrapText="1"/>
    </xf>
    <xf numFmtId="0" fontId="119" fillId="0" borderId="12" xfId="1" applyFont="1" applyBorder="1" applyAlignment="1">
      <alignment horizontal="center" vertical="center" wrapText="1"/>
    </xf>
    <xf numFmtId="0" fontId="119" fillId="0" borderId="16" xfId="1" applyFont="1" applyBorder="1" applyAlignment="1">
      <alignment horizontal="center" vertical="center" wrapText="1"/>
    </xf>
    <xf numFmtId="0" fontId="119" fillId="0" borderId="17" xfId="1" applyFont="1" applyBorder="1" applyAlignment="1">
      <alignment horizontal="center" vertical="center" wrapText="1"/>
    </xf>
    <xf numFmtId="0" fontId="124" fillId="0" borderId="14" xfId="1" applyFont="1" applyBorder="1" applyAlignment="1" applyProtection="1">
      <alignment horizontal="center" vertical="center" wrapText="1"/>
      <protection locked="0"/>
    </xf>
    <xf numFmtId="0" fontId="124" fillId="0" borderId="15" xfId="1" applyFont="1" applyBorder="1" applyAlignment="1" applyProtection="1">
      <alignment horizontal="center" vertical="center" wrapText="1"/>
      <protection locked="0"/>
    </xf>
    <xf numFmtId="4" fontId="126" fillId="0" borderId="12" xfId="1" applyNumberFormat="1" applyFont="1" applyBorder="1" applyAlignment="1">
      <alignment horizontal="center" vertical="top" wrapText="1"/>
    </xf>
    <xf numFmtId="4" fontId="126" fillId="0" borderId="16" xfId="1" applyNumberFormat="1" applyFont="1" applyBorder="1" applyAlignment="1">
      <alignment horizontal="center" vertical="top" wrapText="1"/>
    </xf>
    <xf numFmtId="4" fontId="126" fillId="0" borderId="17" xfId="1" applyNumberFormat="1" applyFont="1" applyBorder="1" applyAlignment="1">
      <alignment horizontal="center" vertical="top" wrapText="1"/>
    </xf>
    <xf numFmtId="166" fontId="120" fillId="0" borderId="12" xfId="1" applyNumberFormat="1" applyFont="1" applyBorder="1" applyAlignment="1">
      <alignment horizontal="center" vertical="top" wrapText="1"/>
    </xf>
    <xf numFmtId="166" fontId="120" fillId="0" borderId="16" xfId="1" applyNumberFormat="1" applyFont="1" applyBorder="1" applyAlignment="1">
      <alignment horizontal="center" vertical="top" wrapText="1"/>
    </xf>
    <xf numFmtId="166" fontId="120" fillId="0" borderId="17" xfId="1" applyNumberFormat="1" applyFont="1" applyBorder="1" applyAlignment="1">
      <alignment horizontal="center" vertical="top" wrapText="1"/>
    </xf>
    <xf numFmtId="49" fontId="127" fillId="0" borderId="12" xfId="1" applyNumberFormat="1" applyFont="1" applyBorder="1" applyAlignment="1">
      <alignment horizontal="center" vertical="top" wrapText="1"/>
    </xf>
    <xf numFmtId="49" fontId="127" fillId="0" borderId="16" xfId="1" applyNumberFormat="1" applyFont="1" applyBorder="1" applyAlignment="1">
      <alignment horizontal="center" vertical="top" wrapText="1"/>
    </xf>
    <xf numFmtId="49" fontId="127" fillId="0" borderId="17" xfId="1" applyNumberFormat="1" applyFont="1" applyBorder="1" applyAlignment="1">
      <alignment horizontal="center" vertical="top" wrapText="1"/>
    </xf>
    <xf numFmtId="0" fontId="126" fillId="0" borderId="12" xfId="1" applyFont="1" applyBorder="1" applyAlignment="1">
      <alignment horizontal="center" vertical="center" wrapText="1"/>
    </xf>
    <xf numFmtId="0" fontId="126" fillId="0" borderId="16" xfId="1" applyFont="1" applyBorder="1" applyAlignment="1">
      <alignment horizontal="center" vertical="center" wrapText="1"/>
    </xf>
    <xf numFmtId="0" fontId="126" fillId="0" borderId="17" xfId="1" applyFont="1" applyBorder="1" applyAlignment="1">
      <alignment horizontal="center" vertical="center" wrapText="1"/>
    </xf>
    <xf numFmtId="49" fontId="127" fillId="0" borderId="1" xfId="1" applyNumberFormat="1" applyFont="1" applyBorder="1" applyAlignment="1">
      <alignment horizontal="center" vertical="center" wrapText="1"/>
    </xf>
    <xf numFmtId="0" fontId="125" fillId="0" borderId="1" xfId="1" applyFont="1" applyBorder="1" applyAlignment="1" applyProtection="1">
      <alignment horizontal="left" vertical="top" wrapText="1"/>
      <protection locked="0"/>
    </xf>
    <xf numFmtId="4" fontId="128" fillId="0" borderId="1" xfId="1" applyNumberFormat="1" applyFont="1" applyBorder="1" applyAlignment="1">
      <alignment horizontal="justify" vertical="top" wrapText="1"/>
    </xf>
    <xf numFmtId="0" fontId="128" fillId="3" borderId="1" xfId="1" applyFont="1" applyFill="1" applyBorder="1" applyAlignment="1">
      <alignment horizontal="left" vertical="top" wrapText="1"/>
    </xf>
    <xf numFmtId="0" fontId="124" fillId="0" borderId="1" xfId="1" applyFont="1" applyBorder="1" applyAlignment="1" applyProtection="1">
      <alignment horizontal="center" vertical="center" wrapText="1"/>
      <protection locked="0"/>
    </xf>
    <xf numFmtId="0" fontId="124" fillId="0" borderId="12" xfId="1" applyFont="1" applyBorder="1" applyAlignment="1" applyProtection="1">
      <alignment horizontal="center" vertical="center" wrapText="1"/>
      <protection locked="0"/>
    </xf>
    <xf numFmtId="4" fontId="126" fillId="0" borderId="1" xfId="1" applyNumberFormat="1" applyFont="1" applyBorder="1" applyAlignment="1">
      <alignment horizontal="center" vertical="center" wrapText="1"/>
    </xf>
    <xf numFmtId="4" fontId="127" fillId="0" borderId="1" xfId="1" applyNumberFormat="1" applyFont="1" applyBorder="1" applyAlignment="1">
      <alignment horizontal="center" vertical="center" wrapText="1"/>
    </xf>
    <xf numFmtId="0" fontId="126" fillId="0" borderId="13" xfId="1" applyFont="1" applyBorder="1" applyAlignment="1">
      <alignment horizontal="center" vertical="center" wrapText="1"/>
    </xf>
    <xf numFmtId="0" fontId="126" fillId="0" borderId="14" xfId="1" applyFont="1" applyBorder="1" applyAlignment="1">
      <alignment horizontal="center" vertical="center" wrapText="1"/>
    </xf>
    <xf numFmtId="0" fontId="126" fillId="0" borderId="15" xfId="1" applyFont="1" applyBorder="1" applyAlignment="1">
      <alignment horizontal="center" vertical="center" wrapText="1"/>
    </xf>
    <xf numFmtId="49" fontId="126" fillId="0" borderId="12" xfId="1" applyNumberFormat="1" applyFont="1" applyBorder="1" applyAlignment="1">
      <alignment horizontal="center" vertical="top" wrapText="1"/>
    </xf>
    <xf numFmtId="49" fontId="126" fillId="0" borderId="16" xfId="1" applyNumberFormat="1" applyFont="1" applyBorder="1" applyAlignment="1">
      <alignment horizontal="center" vertical="top" wrapText="1"/>
    </xf>
    <xf numFmtId="49" fontId="126" fillId="0" borderId="17" xfId="1" applyNumberFormat="1" applyFont="1" applyBorder="1" applyAlignment="1">
      <alignment horizontal="center" vertical="top" wrapText="1"/>
    </xf>
    <xf numFmtId="0" fontId="126" fillId="0" borderId="12" xfId="1" applyFont="1" applyBorder="1" applyAlignment="1">
      <alignment vertical="top" wrapText="1"/>
    </xf>
    <xf numFmtId="0" fontId="126" fillId="0" borderId="16" xfId="1" applyFont="1" applyBorder="1" applyAlignment="1">
      <alignment vertical="top" wrapText="1"/>
    </xf>
    <xf numFmtId="0" fontId="126" fillId="0" borderId="17" xfId="1" applyFont="1" applyBorder="1" applyAlignment="1">
      <alignment vertical="top" wrapText="1"/>
    </xf>
    <xf numFmtId="0" fontId="126" fillId="0" borderId="12" xfId="1" applyFont="1" applyBorder="1" applyAlignment="1">
      <alignment horizontal="left" vertical="top" wrapText="1"/>
    </xf>
    <xf numFmtId="0" fontId="126" fillId="0" borderId="16" xfId="1" applyFont="1" applyBorder="1" applyAlignment="1">
      <alignment horizontal="left" vertical="top" wrapText="1"/>
    </xf>
    <xf numFmtId="0" fontId="126" fillId="0" borderId="17" xfId="1" applyFont="1" applyBorder="1" applyAlignment="1">
      <alignment horizontal="left" vertical="top" wrapText="1"/>
    </xf>
    <xf numFmtId="0" fontId="120" fillId="0" borderId="13" xfId="1" applyFont="1" applyBorder="1" applyAlignment="1">
      <alignment horizontal="center" vertical="top" wrapText="1"/>
    </xf>
    <xf numFmtId="0" fontId="120" fillId="0" borderId="14" xfId="1" applyFont="1" applyBorder="1" applyAlignment="1">
      <alignment horizontal="center" vertical="top" wrapText="1"/>
    </xf>
    <xf numFmtId="0" fontId="120" fillId="0" borderId="15" xfId="1" applyFont="1" applyBorder="1" applyAlignment="1">
      <alignment horizontal="center" vertical="top" wrapText="1"/>
    </xf>
    <xf numFmtId="0" fontId="120" fillId="0" borderId="0" xfId="1" applyFont="1" applyAlignment="1">
      <alignment horizontal="center" vertical="center" wrapText="1"/>
    </xf>
    <xf numFmtId="0" fontId="125" fillId="0" borderId="12" xfId="1" applyFont="1" applyBorder="1" applyAlignment="1" applyProtection="1">
      <alignment horizontal="left" vertical="top" wrapText="1"/>
      <protection locked="0"/>
    </xf>
    <xf numFmtId="0" fontId="125" fillId="0" borderId="16" xfId="1" applyFont="1" applyBorder="1" applyAlignment="1" applyProtection="1">
      <alignment horizontal="left" vertical="top" wrapText="1"/>
      <protection locked="0"/>
    </xf>
    <xf numFmtId="0" fontId="125" fillId="0" borderId="17" xfId="1" applyFont="1" applyBorder="1" applyAlignment="1" applyProtection="1">
      <alignment horizontal="left" vertical="top" wrapText="1"/>
      <protection locked="0"/>
    </xf>
    <xf numFmtId="4" fontId="123" fillId="3" borderId="12" xfId="1" applyNumberFormat="1" applyFont="1" applyFill="1" applyBorder="1" applyAlignment="1">
      <alignment horizontal="left" vertical="top" wrapText="1"/>
    </xf>
    <xf numFmtId="4" fontId="123" fillId="3" borderId="16" xfId="1" applyNumberFormat="1" applyFont="1" applyFill="1" applyBorder="1" applyAlignment="1">
      <alignment horizontal="left" vertical="top" wrapText="1"/>
    </xf>
    <xf numFmtId="4" fontId="123" fillId="3" borderId="17" xfId="1" applyNumberFormat="1" applyFont="1" applyFill="1" applyBorder="1" applyAlignment="1">
      <alignment horizontal="left" vertical="top" wrapText="1"/>
    </xf>
    <xf numFmtId="0" fontId="120" fillId="0" borderId="12" xfId="1" applyFont="1" applyBorder="1" applyAlignment="1">
      <alignment horizontal="justify" vertical="center"/>
    </xf>
    <xf numFmtId="0" fontId="120" fillId="0" borderId="16" xfId="1" applyFont="1" applyBorder="1" applyAlignment="1">
      <alignment horizontal="justify" vertical="center"/>
    </xf>
    <xf numFmtId="0" fontId="120" fillId="0" borderId="17" xfId="1" applyFont="1" applyBorder="1" applyAlignment="1">
      <alignment horizontal="justify" vertical="center"/>
    </xf>
    <xf numFmtId="0" fontId="124" fillId="0" borderId="12" xfId="1" applyFont="1" applyBorder="1" applyAlignment="1" applyProtection="1">
      <alignment horizontal="left" vertical="top" wrapText="1"/>
      <protection locked="0"/>
    </xf>
    <xf numFmtId="0" fontId="124" fillId="0" borderId="16" xfId="1" applyFont="1" applyBorder="1" applyAlignment="1" applyProtection="1">
      <alignment horizontal="left" vertical="top" wrapText="1"/>
      <protection locked="0"/>
    </xf>
    <xf numFmtId="0" fontId="124" fillId="0" borderId="17" xfId="1" applyFont="1" applyBorder="1" applyAlignment="1" applyProtection="1">
      <alignment horizontal="left" vertical="top" wrapText="1"/>
      <protection locked="0"/>
    </xf>
    <xf numFmtId="4" fontId="123" fillId="3" borderId="12" xfId="1" applyNumberFormat="1" applyFont="1" applyFill="1" applyBorder="1" applyAlignment="1">
      <alignment horizontal="center" vertical="center"/>
    </xf>
    <xf numFmtId="4" fontId="123" fillId="3" borderId="16" xfId="1" applyNumberFormat="1" applyFont="1" applyFill="1" applyBorder="1" applyAlignment="1">
      <alignment horizontal="center" vertical="center"/>
    </xf>
    <xf numFmtId="4" fontId="123" fillId="3" borderId="17" xfId="1" applyNumberFormat="1" applyFont="1" applyFill="1" applyBorder="1" applyAlignment="1">
      <alignment horizontal="center" vertical="center"/>
    </xf>
    <xf numFmtId="0" fontId="123" fillId="0" borderId="12" xfId="1" applyFont="1" applyBorder="1" applyAlignment="1">
      <alignment horizontal="center" vertical="top" wrapText="1"/>
    </xf>
    <xf numFmtId="0" fontId="123" fillId="0" borderId="16" xfId="1" applyFont="1" applyBorder="1" applyAlignment="1">
      <alignment horizontal="center" vertical="top" wrapText="1"/>
    </xf>
    <xf numFmtId="0" fontId="123" fillId="0" borderId="17" xfId="1" applyFont="1" applyBorder="1" applyAlignment="1">
      <alignment horizontal="center" vertical="top" wrapText="1"/>
    </xf>
    <xf numFmtId="0" fontId="120" fillId="0" borderId="1" xfId="1" applyFont="1" applyBorder="1" applyAlignment="1">
      <alignment horizontal="left" vertical="top" wrapText="1"/>
    </xf>
    <xf numFmtId="166" fontId="120" fillId="0" borderId="1" xfId="1" applyNumberFormat="1" applyFont="1" applyBorder="1" applyAlignment="1">
      <alignment horizontal="justify" vertical="top" wrapText="1"/>
    </xf>
    <xf numFmtId="0" fontId="123" fillId="0" borderId="12" xfId="1" applyFont="1" applyBorder="1" applyAlignment="1">
      <alignment horizontal="justify" vertical="top" wrapText="1"/>
    </xf>
    <xf numFmtId="0" fontId="123" fillId="0" borderId="16" xfId="1" applyFont="1" applyBorder="1" applyAlignment="1">
      <alignment horizontal="justify" vertical="top" wrapText="1"/>
    </xf>
    <xf numFmtId="0" fontId="123" fillId="0" borderId="17" xfId="1" applyFont="1" applyBorder="1" applyAlignment="1">
      <alignment horizontal="justify" vertical="top" wrapText="1"/>
    </xf>
    <xf numFmtId="4" fontId="123" fillId="3" borderId="12" xfId="1" applyNumberFormat="1" applyFont="1" applyFill="1" applyBorder="1" applyAlignment="1">
      <alignment horizontal="justify" vertical="center"/>
    </xf>
    <xf numFmtId="4" fontId="123" fillId="3" borderId="16" xfId="1" applyNumberFormat="1" applyFont="1" applyFill="1" applyBorder="1" applyAlignment="1">
      <alignment horizontal="justify" vertical="center"/>
    </xf>
    <xf numFmtId="4" fontId="123" fillId="3" borderId="17" xfId="1" applyNumberFormat="1" applyFont="1" applyFill="1" applyBorder="1" applyAlignment="1">
      <alignment horizontal="justify" vertical="center"/>
    </xf>
    <xf numFmtId="166" fontId="120" fillId="0" borderId="1" xfId="1" applyNumberFormat="1" applyFont="1" applyBorder="1" applyAlignment="1">
      <alignment horizontal="center" vertical="top" wrapText="1"/>
    </xf>
    <xf numFmtId="0" fontId="123" fillId="0" borderId="1" xfId="1" applyFont="1" applyBorder="1" applyAlignment="1">
      <alignment horizontal="left" vertical="top" wrapText="1"/>
    </xf>
    <xf numFmtId="166" fontId="123" fillId="0" borderId="1" xfId="1" applyNumberFormat="1" applyFont="1" applyBorder="1" applyAlignment="1">
      <alignment horizontal="justify" vertical="top" wrapText="1"/>
    </xf>
    <xf numFmtId="49" fontId="127" fillId="0" borderId="1" xfId="1" applyNumberFormat="1" applyFont="1" applyBorder="1" applyAlignment="1">
      <alignment horizontal="center" vertical="top" wrapText="1"/>
    </xf>
    <xf numFmtId="49" fontId="126" fillId="0" borderId="1" xfId="1" applyNumberFormat="1" applyFont="1" applyBorder="1" applyAlignment="1">
      <alignment horizontal="center" vertical="top" wrapText="1"/>
    </xf>
    <xf numFmtId="0" fontId="126" fillId="0" borderId="1" xfId="1" applyFont="1" applyBorder="1" applyAlignment="1">
      <alignment horizontal="left" vertical="top" wrapText="1"/>
    </xf>
    <xf numFmtId="0" fontId="127" fillId="0" borderId="12" xfId="1" applyFont="1" applyBorder="1" applyAlignment="1">
      <alignment horizontal="left" vertical="top" wrapText="1"/>
    </xf>
    <xf numFmtId="0" fontId="127" fillId="0" borderId="17" xfId="1" applyFont="1" applyBorder="1" applyAlignment="1">
      <alignment horizontal="left" vertical="top" wrapText="1"/>
    </xf>
    <xf numFmtId="0" fontId="123" fillId="0" borderId="1" xfId="1" applyFont="1" applyBorder="1" applyAlignment="1">
      <alignment horizontal="center" vertical="center" wrapText="1"/>
    </xf>
    <xf numFmtId="0" fontId="120" fillId="0" borderId="13" xfId="1" applyFont="1" applyBorder="1" applyAlignment="1">
      <alignment horizontal="center" vertical="center" wrapText="1"/>
    </xf>
    <xf numFmtId="0" fontId="120" fillId="0" borderId="14" xfId="1" applyFont="1" applyBorder="1" applyAlignment="1">
      <alignment horizontal="center" vertical="center" wrapText="1"/>
    </xf>
    <xf numFmtId="0" fontId="120" fillId="0" borderId="15" xfId="1" applyFont="1" applyBorder="1" applyAlignment="1">
      <alignment horizontal="center" vertical="center" wrapText="1"/>
    </xf>
    <xf numFmtId="0" fontId="123" fillId="0" borderId="1" xfId="1" applyFont="1" applyBorder="1" applyAlignment="1">
      <alignment horizontal="center" vertical="center"/>
    </xf>
    <xf numFmtId="4" fontId="123" fillId="0" borderId="1" xfId="881" applyNumberFormat="1" applyFont="1" applyFill="1" applyBorder="1" applyAlignment="1">
      <alignment horizontal="center" vertical="top" wrapText="1"/>
    </xf>
    <xf numFmtId="4" fontId="120" fillId="0" borderId="1" xfId="881" applyNumberFormat="1" applyFont="1" applyFill="1" applyBorder="1" applyAlignment="1">
      <alignment horizontal="center" vertical="center" wrapText="1"/>
    </xf>
    <xf numFmtId="0" fontId="120" fillId="0" borderId="12" xfId="881" applyFont="1" applyFill="1" applyBorder="1" applyAlignment="1">
      <alignment horizontal="left" vertical="top" wrapText="1"/>
    </xf>
    <xf numFmtId="0" fontId="120" fillId="0" borderId="16" xfId="881" applyFont="1" applyFill="1" applyBorder="1" applyAlignment="1">
      <alignment horizontal="left" vertical="top" wrapText="1"/>
    </xf>
    <xf numFmtId="0" fontId="120" fillId="0" borderId="17" xfId="881" applyFont="1" applyFill="1" applyBorder="1" applyAlignment="1">
      <alignment horizontal="left" vertical="top" wrapText="1"/>
    </xf>
    <xf numFmtId="0" fontId="120" fillId="0" borderId="12" xfId="881" applyFont="1" applyFill="1" applyBorder="1" applyAlignment="1">
      <alignment horizontal="center" vertical="top" wrapText="1"/>
    </xf>
    <xf numFmtId="0" fontId="120" fillId="0" borderId="16" xfId="881" applyFont="1" applyFill="1" applyBorder="1" applyAlignment="1">
      <alignment horizontal="center" vertical="top" wrapText="1"/>
    </xf>
    <xf numFmtId="0" fontId="120" fillId="0" borderId="17" xfId="881" applyFont="1" applyFill="1" applyBorder="1" applyAlignment="1">
      <alignment horizontal="center" vertical="top" wrapText="1"/>
    </xf>
    <xf numFmtId="0" fontId="123" fillId="0" borderId="12" xfId="1" applyFont="1" applyFill="1" applyBorder="1" applyAlignment="1" applyProtection="1">
      <alignment horizontal="left" vertical="top" wrapText="1"/>
      <protection locked="0"/>
    </xf>
    <xf numFmtId="0" fontId="123" fillId="0" borderId="17" xfId="1" applyFont="1" applyFill="1" applyBorder="1" applyAlignment="1" applyProtection="1">
      <alignment horizontal="left" vertical="top" wrapText="1"/>
      <protection locked="0"/>
    </xf>
    <xf numFmtId="4" fontId="123" fillId="0" borderId="12" xfId="882" applyNumberFormat="1" applyFont="1" applyFill="1" applyBorder="1" applyAlignment="1">
      <alignment horizontal="left" vertical="top" wrapText="1"/>
    </xf>
    <xf numFmtId="4" fontId="123" fillId="0" borderId="17" xfId="882" applyNumberFormat="1" applyFont="1" applyFill="1" applyBorder="1" applyAlignment="1">
      <alignment horizontal="left" vertical="top" wrapText="1"/>
    </xf>
    <xf numFmtId="49" fontId="123" fillId="0" borderId="12" xfId="881" applyNumberFormat="1" applyFont="1" applyFill="1" applyBorder="1" applyAlignment="1">
      <alignment horizontal="center" vertical="top" wrapText="1"/>
    </xf>
    <xf numFmtId="49" fontId="123" fillId="0" borderId="16" xfId="881" applyNumberFormat="1" applyFont="1" applyFill="1" applyBorder="1" applyAlignment="1">
      <alignment horizontal="center" vertical="top" wrapText="1"/>
    </xf>
    <xf numFmtId="49" fontId="123" fillId="0" borderId="17" xfId="881" applyNumberFormat="1" applyFont="1" applyFill="1" applyBorder="1" applyAlignment="1">
      <alignment horizontal="center" vertical="top" wrapText="1"/>
    </xf>
    <xf numFmtId="0" fontId="123" fillId="0" borderId="12" xfId="881" applyFont="1" applyFill="1" applyBorder="1" applyAlignment="1">
      <alignment horizontal="left" vertical="top" wrapText="1"/>
    </xf>
    <xf numFmtId="0" fontId="123" fillId="0" borderId="16" xfId="881" applyFont="1" applyFill="1" applyBorder="1" applyAlignment="1">
      <alignment horizontal="left" vertical="top" wrapText="1"/>
    </xf>
    <xf numFmtId="0" fontId="123" fillId="0" borderId="17" xfId="881" applyFont="1" applyFill="1" applyBorder="1" applyAlignment="1">
      <alignment horizontal="left" vertical="top" wrapText="1"/>
    </xf>
    <xf numFmtId="0" fontId="120" fillId="0" borderId="1" xfId="881" applyFont="1" applyFill="1" applyBorder="1" applyAlignment="1">
      <alignment horizontal="center" vertical="top" wrapText="1"/>
    </xf>
    <xf numFmtId="0" fontId="120" fillId="0" borderId="1" xfId="881" applyFont="1" applyFill="1" applyBorder="1" applyAlignment="1">
      <alignment horizontal="left" vertical="top" wrapText="1"/>
    </xf>
    <xf numFmtId="0" fontId="125" fillId="0" borderId="12" xfId="1" applyFont="1" applyFill="1" applyBorder="1" applyAlignment="1" applyProtection="1">
      <alignment horizontal="left" vertical="top" wrapText="1"/>
      <protection locked="0"/>
    </xf>
    <xf numFmtId="0" fontId="125" fillId="0" borderId="16" xfId="1" applyFont="1" applyFill="1" applyBorder="1" applyAlignment="1" applyProtection="1">
      <alignment horizontal="left" vertical="top" wrapText="1"/>
      <protection locked="0"/>
    </xf>
    <xf numFmtId="0" fontId="123" fillId="0" borderId="16" xfId="1" applyFont="1" applyFill="1" applyBorder="1" applyAlignment="1" applyProtection="1">
      <alignment horizontal="left" vertical="top" wrapText="1"/>
      <protection locked="0"/>
    </xf>
    <xf numFmtId="0" fontId="125" fillId="0" borderId="17" xfId="1" applyFont="1" applyFill="1" applyBorder="1" applyAlignment="1" applyProtection="1">
      <alignment horizontal="left" vertical="top" wrapText="1"/>
      <protection locked="0"/>
    </xf>
    <xf numFmtId="49" fontId="123" fillId="0" borderId="1" xfId="881" applyNumberFormat="1" applyFont="1" applyFill="1" applyBorder="1" applyAlignment="1">
      <alignment horizontal="center" vertical="top" wrapText="1"/>
    </xf>
    <xf numFmtId="0" fontId="123" fillId="0" borderId="1" xfId="881" applyFont="1" applyFill="1" applyBorder="1" applyAlignment="1">
      <alignment horizontal="left" vertical="top" wrapText="1"/>
    </xf>
    <xf numFmtId="0" fontId="123" fillId="0" borderId="1" xfId="1" applyFont="1" applyFill="1" applyBorder="1" applyAlignment="1" applyProtection="1">
      <alignment horizontal="left" vertical="top" wrapText="1"/>
      <protection locked="0"/>
    </xf>
    <xf numFmtId="4" fontId="123" fillId="0" borderId="1" xfId="882" applyNumberFormat="1" applyFont="1" applyFill="1" applyBorder="1" applyAlignment="1">
      <alignment horizontal="left" vertical="top" wrapText="1"/>
    </xf>
    <xf numFmtId="4" fontId="123" fillId="0" borderId="12" xfId="881" applyNumberFormat="1" applyFont="1" applyFill="1" applyBorder="1" applyAlignment="1">
      <alignment horizontal="justify" vertical="top" wrapText="1"/>
    </xf>
    <xf numFmtId="4" fontId="123" fillId="0" borderId="16" xfId="881" applyNumberFormat="1" applyFont="1" applyFill="1" applyBorder="1" applyAlignment="1">
      <alignment horizontal="justify" vertical="top" wrapText="1"/>
    </xf>
    <xf numFmtId="4" fontId="123" fillId="0" borderId="17" xfId="881" applyNumberFormat="1" applyFont="1" applyFill="1" applyBorder="1" applyAlignment="1">
      <alignment horizontal="justify" vertical="top" wrapText="1"/>
    </xf>
    <xf numFmtId="4" fontId="123" fillId="0" borderId="12" xfId="881" applyNumberFormat="1" applyFont="1" applyFill="1" applyBorder="1" applyAlignment="1">
      <alignment horizontal="center" vertical="center" wrapText="1"/>
    </xf>
    <xf numFmtId="4" fontId="123" fillId="0" borderId="16" xfId="881" applyNumberFormat="1" applyFont="1" applyFill="1" applyBorder="1" applyAlignment="1">
      <alignment horizontal="center" vertical="center" wrapText="1"/>
    </xf>
    <xf numFmtId="4" fontId="123" fillId="0" borderId="17" xfId="881" applyNumberFormat="1" applyFont="1" applyFill="1" applyBorder="1" applyAlignment="1">
      <alignment horizontal="center" vertical="center" wrapText="1"/>
    </xf>
    <xf numFmtId="49" fontId="120" fillId="0" borderId="1" xfId="881" applyNumberFormat="1" applyFont="1" applyFill="1" applyBorder="1" applyAlignment="1">
      <alignment horizontal="center" vertical="center" wrapText="1"/>
    </xf>
    <xf numFmtId="4" fontId="123" fillId="0" borderId="1" xfId="881" applyNumberFormat="1" applyFont="1" applyFill="1" applyBorder="1" applyAlignment="1">
      <alignment horizontal="justify" vertical="top" wrapText="1"/>
    </xf>
    <xf numFmtId="4" fontId="123" fillId="0" borderId="1" xfId="881" applyNumberFormat="1" applyFont="1" applyFill="1" applyBorder="1" applyAlignment="1">
      <alignment horizontal="center" vertical="center" wrapText="1"/>
    </xf>
    <xf numFmtId="49" fontId="123" fillId="0" borderId="1" xfId="881" applyNumberFormat="1" applyFont="1" applyFill="1" applyBorder="1" applyAlignment="1">
      <alignment horizontal="center" vertical="center" wrapText="1"/>
    </xf>
    <xf numFmtId="4" fontId="120" fillId="0" borderId="1" xfId="881" applyNumberFormat="1" applyFont="1" applyFill="1" applyBorder="1" applyAlignment="1">
      <alignment horizontal="justify" vertical="center" wrapText="1"/>
    </xf>
    <xf numFmtId="0" fontId="123" fillId="0" borderId="12" xfId="1" applyFont="1" applyFill="1" applyBorder="1" applyAlignment="1" applyProtection="1">
      <alignment horizontal="justify" vertical="top" wrapText="1"/>
      <protection locked="0"/>
    </xf>
    <xf numFmtId="0" fontId="123" fillId="0" borderId="16" xfId="1" applyFont="1" applyFill="1" applyBorder="1" applyAlignment="1" applyProtection="1">
      <alignment horizontal="justify" vertical="top" wrapText="1"/>
      <protection locked="0"/>
    </xf>
    <xf numFmtId="0" fontId="123" fillId="0" borderId="17" xfId="1" applyFont="1" applyFill="1" applyBorder="1" applyAlignment="1" applyProtection="1">
      <alignment horizontal="justify" vertical="top" wrapText="1"/>
      <protection locked="0"/>
    </xf>
    <xf numFmtId="0" fontId="123" fillId="0" borderId="12" xfId="1" applyFont="1" applyFill="1" applyBorder="1" applyAlignment="1" applyProtection="1">
      <alignment horizontal="center" vertical="top" wrapText="1"/>
      <protection locked="0"/>
    </xf>
    <xf numFmtId="0" fontId="123" fillId="0" borderId="16" xfId="1" applyFont="1" applyFill="1" applyBorder="1" applyAlignment="1" applyProtection="1">
      <alignment horizontal="center" vertical="top" wrapText="1"/>
      <protection locked="0"/>
    </xf>
    <xf numFmtId="0" fontId="123" fillId="0" borderId="17" xfId="1" applyFont="1" applyFill="1" applyBorder="1" applyAlignment="1" applyProtection="1">
      <alignment horizontal="center" vertical="top" wrapText="1"/>
      <protection locked="0"/>
    </xf>
    <xf numFmtId="0" fontId="125" fillId="0" borderId="12" xfId="1" applyFont="1" applyFill="1" applyBorder="1" applyAlignment="1" applyProtection="1">
      <alignment horizontal="justify" vertical="top" wrapText="1"/>
      <protection locked="0"/>
    </xf>
    <xf numFmtId="0" fontId="125" fillId="0" borderId="16" xfId="1" applyFont="1" applyFill="1" applyBorder="1" applyAlignment="1" applyProtection="1">
      <alignment horizontal="justify" vertical="top" wrapText="1"/>
      <protection locked="0"/>
    </xf>
    <xf numFmtId="0" fontId="125" fillId="0" borderId="17" xfId="1" applyFont="1" applyFill="1" applyBorder="1" applyAlignment="1" applyProtection="1">
      <alignment horizontal="justify" vertical="top" wrapText="1"/>
      <protection locked="0"/>
    </xf>
    <xf numFmtId="0" fontId="123" fillId="0" borderId="1" xfId="1" applyFont="1" applyFill="1" applyBorder="1" applyAlignment="1" applyProtection="1">
      <alignment horizontal="center" vertical="top" wrapText="1"/>
      <protection locked="0"/>
    </xf>
    <xf numFmtId="0" fontId="125" fillId="0" borderId="1" xfId="1" applyFont="1" applyFill="1" applyBorder="1" applyAlignment="1" applyProtection="1">
      <alignment horizontal="center" vertical="center" wrapText="1"/>
      <protection locked="0"/>
    </xf>
    <xf numFmtId="0" fontId="129" fillId="0" borderId="12" xfId="1" applyFont="1" applyFill="1" applyBorder="1" applyAlignment="1" applyProtection="1">
      <alignment horizontal="justify" vertical="top" wrapText="1"/>
      <protection locked="0"/>
    </xf>
    <xf numFmtId="0" fontId="129" fillId="0" borderId="16" xfId="1" applyFont="1" applyFill="1" applyBorder="1" applyAlignment="1" applyProtection="1">
      <alignment horizontal="justify" vertical="top" wrapText="1"/>
      <protection locked="0"/>
    </xf>
    <xf numFmtId="0" fontId="129" fillId="0" borderId="17" xfId="1" applyFont="1" applyFill="1" applyBorder="1" applyAlignment="1" applyProtection="1">
      <alignment horizontal="justify" vertical="top" wrapText="1"/>
      <protection locked="0"/>
    </xf>
    <xf numFmtId="49" fontId="120" fillId="0" borderId="12" xfId="881" applyNumberFormat="1" applyFont="1" applyFill="1" applyBorder="1" applyAlignment="1">
      <alignment horizontal="center" vertical="top" wrapText="1"/>
    </xf>
    <xf numFmtId="49" fontId="120" fillId="0" borderId="16" xfId="881" applyNumberFormat="1" applyFont="1" applyFill="1" applyBorder="1" applyAlignment="1">
      <alignment horizontal="center" vertical="top" wrapText="1"/>
    </xf>
    <xf numFmtId="49" fontId="120" fillId="0" borderId="17" xfId="881" applyNumberFormat="1" applyFont="1" applyFill="1" applyBorder="1" applyAlignment="1">
      <alignment horizontal="center" vertical="top" wrapText="1"/>
    </xf>
    <xf numFmtId="4" fontId="120" fillId="0" borderId="12" xfId="881" applyNumberFormat="1" applyFont="1" applyFill="1" applyBorder="1" applyAlignment="1">
      <alignment horizontal="justify" vertical="center" wrapText="1"/>
    </xf>
    <xf numFmtId="4" fontId="120" fillId="0" borderId="16" xfId="881" applyNumberFormat="1" applyFont="1" applyFill="1" applyBorder="1" applyAlignment="1">
      <alignment horizontal="justify" vertical="center" wrapText="1"/>
    </xf>
    <xf numFmtId="4" fontId="120" fillId="0" borderId="17" xfId="881" applyNumberFormat="1" applyFont="1" applyFill="1" applyBorder="1" applyAlignment="1">
      <alignment horizontal="justify" vertical="center" wrapText="1"/>
    </xf>
    <xf numFmtId="0" fontId="123" fillId="0" borderId="12" xfId="882" applyFont="1" applyFill="1" applyBorder="1" applyAlignment="1">
      <alignment horizontal="left" vertical="top" wrapText="1"/>
    </xf>
    <xf numFmtId="0" fontId="123" fillId="0" borderId="17" xfId="882" applyFont="1" applyFill="1" applyBorder="1" applyAlignment="1">
      <alignment horizontal="left" vertical="top" wrapText="1"/>
    </xf>
    <xf numFmtId="0" fontId="123" fillId="0" borderId="12" xfId="882" applyFont="1" applyFill="1" applyBorder="1" applyAlignment="1">
      <alignment horizontal="justify" vertical="top" wrapText="1"/>
    </xf>
    <xf numFmtId="0" fontId="123" fillId="0" borderId="17" xfId="882" applyFont="1" applyFill="1" applyBorder="1" applyAlignment="1">
      <alignment horizontal="justify" vertical="top" wrapText="1"/>
    </xf>
    <xf numFmtId="0" fontId="123" fillId="0" borderId="12" xfId="882" applyFont="1" applyFill="1" applyBorder="1" applyAlignment="1">
      <alignment horizontal="center" vertical="top" wrapText="1"/>
    </xf>
    <xf numFmtId="0" fontId="123" fillId="0" borderId="17" xfId="882" applyFont="1" applyFill="1" applyBorder="1" applyAlignment="1">
      <alignment horizontal="center" vertical="top" wrapText="1"/>
    </xf>
    <xf numFmtId="0" fontId="120" fillId="0" borderId="1" xfId="881" applyFont="1" applyFill="1" applyBorder="1" applyAlignment="1">
      <alignment horizontal="center" vertical="center" wrapText="1"/>
    </xf>
    <xf numFmtId="16" fontId="120" fillId="0" borderId="1" xfId="881" applyNumberFormat="1" applyFont="1" applyFill="1" applyBorder="1" applyAlignment="1">
      <alignment horizontal="center" vertical="top" wrapText="1"/>
    </xf>
    <xf numFmtId="4" fontId="123" fillId="0" borderId="16" xfId="882" applyNumberFormat="1" applyFont="1" applyFill="1" applyBorder="1" applyAlignment="1">
      <alignment horizontal="left" vertical="top" wrapText="1"/>
    </xf>
    <xf numFmtId="0" fontId="120" fillId="0" borderId="12" xfId="881" applyFont="1" applyFill="1" applyBorder="1" applyAlignment="1">
      <alignment horizontal="center" vertical="center" wrapText="1"/>
    </xf>
    <xf numFmtId="0" fontId="120" fillId="0" borderId="16" xfId="881" applyFont="1" applyFill="1" applyBorder="1" applyAlignment="1">
      <alignment horizontal="center" vertical="center" wrapText="1"/>
    </xf>
    <xf numFmtId="0" fontId="125" fillId="0" borderId="1" xfId="1" applyFont="1" applyFill="1" applyBorder="1" applyAlignment="1" applyProtection="1">
      <alignment horizontal="center" vertical="top" wrapText="1"/>
      <protection locked="0"/>
    </xf>
    <xf numFmtId="0" fontId="120" fillId="0" borderId="0" xfId="1" applyFont="1" applyFill="1" applyBorder="1" applyAlignment="1">
      <alignment horizontal="center" vertical="center" wrapText="1"/>
    </xf>
    <xf numFmtId="0" fontId="120" fillId="0" borderId="0" xfId="881" applyFont="1" applyFill="1" applyAlignment="1">
      <alignment horizontal="center" vertical="center"/>
    </xf>
    <xf numFmtId="0" fontId="120" fillId="0" borderId="0" xfId="882" applyFont="1" applyFill="1" applyAlignment="1">
      <alignment horizontal="center" vertical="center"/>
    </xf>
    <xf numFmtId="0" fontId="120" fillId="0" borderId="11" xfId="882" applyFont="1" applyFill="1" applyBorder="1" applyAlignment="1">
      <alignment horizontal="center" vertical="center"/>
    </xf>
    <xf numFmtId="0" fontId="129" fillId="0" borderId="12" xfId="1" applyFont="1" applyFill="1" applyBorder="1" applyAlignment="1" applyProtection="1">
      <alignment horizontal="left" vertical="top" wrapText="1"/>
      <protection locked="0"/>
    </xf>
    <xf numFmtId="0" fontId="129" fillId="0" borderId="16" xfId="1" applyFont="1" applyFill="1" applyBorder="1" applyAlignment="1" applyProtection="1">
      <alignment horizontal="left" vertical="top" wrapText="1"/>
      <protection locked="0"/>
    </xf>
    <xf numFmtId="0" fontId="120" fillId="0" borderId="20" xfId="881" applyFont="1" applyFill="1" applyBorder="1" applyAlignment="1">
      <alignment horizontal="center" vertical="top" wrapText="1"/>
    </xf>
    <xf numFmtId="0" fontId="120" fillId="0" borderId="22" xfId="881" applyFont="1" applyFill="1" applyBorder="1" applyAlignment="1">
      <alignment horizontal="center" vertical="top" wrapText="1"/>
    </xf>
    <xf numFmtId="0" fontId="120" fillId="0" borderId="21" xfId="881" applyFont="1" applyFill="1" applyBorder="1" applyAlignment="1">
      <alignment horizontal="left" vertical="center" wrapText="1"/>
    </xf>
    <xf numFmtId="0" fontId="120" fillId="0" borderId="20" xfId="881" applyFont="1" applyFill="1" applyBorder="1" applyAlignment="1">
      <alignment horizontal="left" vertical="center" wrapText="1"/>
    </xf>
    <xf numFmtId="4" fontId="120" fillId="0" borderId="21" xfId="881" applyNumberFormat="1" applyFont="1" applyFill="1" applyBorder="1" applyAlignment="1">
      <alignment horizontal="justify" vertical="center" wrapText="1"/>
    </xf>
    <xf numFmtId="4" fontId="120" fillId="0" borderId="20" xfId="881" applyNumberFormat="1" applyFont="1" applyFill="1" applyBorder="1" applyAlignment="1">
      <alignment horizontal="justify" vertical="center" wrapText="1"/>
    </xf>
    <xf numFmtId="0" fontId="123" fillId="0" borderId="12" xfId="881" applyFont="1" applyFill="1" applyBorder="1" applyAlignment="1">
      <alignment horizontal="center" vertical="top" wrapText="1"/>
    </xf>
    <xf numFmtId="0" fontId="123" fillId="0" borderId="16" xfId="881" applyFont="1" applyFill="1" applyBorder="1" applyAlignment="1">
      <alignment horizontal="center" vertical="top" wrapText="1"/>
    </xf>
    <xf numFmtId="0" fontId="123" fillId="0" borderId="17" xfId="881" applyFont="1" applyFill="1" applyBorder="1" applyAlignment="1">
      <alignment horizontal="center" vertical="top" wrapText="1"/>
    </xf>
    <xf numFmtId="0" fontId="120" fillId="0" borderId="17" xfId="881" applyFont="1" applyFill="1" applyBorder="1" applyAlignment="1">
      <alignment horizontal="center" vertical="center" wrapText="1"/>
    </xf>
    <xf numFmtId="4" fontId="123" fillId="0" borderId="12" xfId="881" applyNumberFormat="1" applyFont="1" applyFill="1" applyBorder="1" applyAlignment="1">
      <alignment horizontal="left" vertical="top" wrapText="1"/>
    </xf>
    <xf numFmtId="4" fontId="123" fillId="0" borderId="16" xfId="881" applyNumberFormat="1" applyFont="1" applyFill="1" applyBorder="1" applyAlignment="1">
      <alignment horizontal="left" vertical="top" wrapText="1"/>
    </xf>
    <xf numFmtId="4" fontId="123" fillId="0" borderId="17" xfId="881" applyNumberFormat="1" applyFont="1" applyFill="1" applyBorder="1" applyAlignment="1">
      <alignment horizontal="left" vertical="top" wrapText="1"/>
    </xf>
    <xf numFmtId="0" fontId="123" fillId="0" borderId="16" xfId="882" applyFont="1" applyFill="1" applyBorder="1" applyAlignment="1">
      <alignment horizontal="left" vertical="top" wrapText="1"/>
    </xf>
    <xf numFmtId="16" fontId="123" fillId="0" borderId="12" xfId="881" applyNumberFormat="1" applyFont="1" applyFill="1" applyBorder="1" applyAlignment="1">
      <alignment horizontal="center" vertical="top" wrapText="1"/>
    </xf>
    <xf numFmtId="16" fontId="123" fillId="0" borderId="17" xfId="881" applyNumberFormat="1" applyFont="1" applyFill="1" applyBorder="1" applyAlignment="1">
      <alignment horizontal="center" vertical="top" wrapText="1"/>
    </xf>
    <xf numFmtId="0" fontId="123" fillId="0" borderId="12" xfId="881" applyFont="1" applyFill="1" applyBorder="1" applyAlignment="1">
      <alignment horizontal="left" vertical="center" wrapText="1"/>
    </xf>
    <xf numFmtId="0" fontId="123" fillId="0" borderId="17" xfId="881" applyFont="1" applyFill="1" applyBorder="1" applyAlignment="1">
      <alignment horizontal="left" vertical="center" wrapText="1"/>
    </xf>
    <xf numFmtId="4" fontId="123" fillId="0" borderId="12" xfId="881" applyNumberFormat="1" applyFont="1" applyFill="1" applyBorder="1" applyAlignment="1">
      <alignment horizontal="center" vertical="top" wrapText="1"/>
    </xf>
    <xf numFmtId="4" fontId="123" fillId="0" borderId="17" xfId="881" applyNumberFormat="1" applyFont="1" applyFill="1" applyBorder="1" applyAlignment="1">
      <alignment horizontal="center" vertical="top" wrapText="1"/>
    </xf>
    <xf numFmtId="0" fontId="123" fillId="0" borderId="16" xfId="882" applyFont="1" applyFill="1" applyBorder="1" applyAlignment="1">
      <alignment horizontal="justify" vertical="top" wrapText="1"/>
    </xf>
    <xf numFmtId="0" fontId="123" fillId="0" borderId="12" xfId="881" applyFont="1" applyFill="1" applyBorder="1" applyAlignment="1">
      <alignment horizontal="justify" vertical="top" wrapText="1"/>
    </xf>
    <xf numFmtId="0" fontId="123" fillId="0" borderId="16" xfId="881" applyFont="1" applyFill="1" applyBorder="1" applyAlignment="1">
      <alignment horizontal="justify" vertical="top" wrapText="1"/>
    </xf>
    <xf numFmtId="0" fontId="123" fillId="0" borderId="17" xfId="881" applyFont="1" applyFill="1" applyBorder="1" applyAlignment="1">
      <alignment horizontal="justify" vertical="top" wrapText="1"/>
    </xf>
    <xf numFmtId="4" fontId="123" fillId="3" borderId="1" xfId="1" applyNumberFormat="1" applyFont="1" applyFill="1" applyBorder="1" applyAlignment="1">
      <alignment horizontal="justify" vertical="top" wrapText="1"/>
    </xf>
    <xf numFmtId="4" fontId="130" fillId="3" borderId="1" xfId="1" applyNumberFormat="1" applyFont="1" applyFill="1" applyBorder="1" applyAlignment="1">
      <alignment horizontal="center" vertical="center"/>
    </xf>
    <xf numFmtId="4" fontId="130" fillId="3" borderId="1" xfId="1" applyNumberFormat="1" applyFont="1" applyFill="1" applyBorder="1" applyAlignment="1">
      <alignment horizontal="left" vertical="center" wrapText="1"/>
    </xf>
    <xf numFmtId="4" fontId="120" fillId="3" borderId="1" xfId="821" applyNumberFormat="1" applyFont="1" applyFill="1" applyBorder="1" applyAlignment="1">
      <alignment horizontal="center"/>
    </xf>
    <xf numFmtId="0" fontId="120" fillId="3" borderId="1" xfId="1" applyFont="1" applyFill="1" applyBorder="1" applyAlignment="1">
      <alignment horizontal="center" vertical="center"/>
    </xf>
    <xf numFmtId="4" fontId="120" fillId="3" borderId="1" xfId="1" applyNumberFormat="1" applyFont="1" applyFill="1" applyBorder="1" applyAlignment="1">
      <alignment horizontal="center" vertical="center"/>
    </xf>
    <xf numFmtId="4" fontId="125" fillId="3" borderId="1" xfId="821" applyNumberFormat="1" applyFont="1" applyFill="1" applyBorder="1" applyAlignment="1">
      <alignment horizontal="justify" vertical="top" wrapText="1"/>
    </xf>
    <xf numFmtId="4" fontId="130" fillId="3" borderId="1" xfId="1" applyNumberFormat="1" applyFont="1" applyFill="1" applyBorder="1" applyAlignment="1">
      <alignment horizontal="center" vertical="center" wrapText="1"/>
    </xf>
    <xf numFmtId="4" fontId="125" fillId="3" borderId="1" xfId="821" applyNumberFormat="1" applyFont="1" applyFill="1" applyBorder="1" applyAlignment="1">
      <alignment vertical="top" wrapText="1"/>
    </xf>
    <xf numFmtId="4" fontId="123" fillId="3" borderId="1" xfId="1" applyNumberFormat="1" applyFont="1" applyFill="1" applyBorder="1" applyAlignment="1">
      <alignment vertical="top" wrapText="1"/>
    </xf>
    <xf numFmtId="4" fontId="123" fillId="3" borderId="1" xfId="821" applyNumberFormat="1" applyFont="1" applyFill="1" applyBorder="1" applyAlignment="1">
      <alignment horizontal="justify" vertical="top" wrapText="1"/>
    </xf>
    <xf numFmtId="4" fontId="123" fillId="3" borderId="1" xfId="1" applyNumberFormat="1" applyFont="1" applyFill="1" applyBorder="1" applyAlignment="1">
      <alignment horizontal="center" vertical="center" wrapText="1"/>
    </xf>
    <xf numFmtId="4" fontId="125" fillId="3" borderId="1" xfId="821" applyNumberFormat="1" applyFont="1" applyFill="1" applyBorder="1" applyAlignment="1">
      <alignment horizontal="center" vertical="center" wrapText="1"/>
    </xf>
    <xf numFmtId="4" fontId="120" fillId="3" borderId="1" xfId="1" applyNumberFormat="1" applyFont="1" applyFill="1" applyBorder="1" applyAlignment="1">
      <alignment horizontal="left" vertical="center" wrapText="1"/>
    </xf>
    <xf numFmtId="4" fontId="124" fillId="3" borderId="1" xfId="821" applyNumberFormat="1" applyFont="1" applyFill="1" applyBorder="1" applyAlignment="1">
      <alignment horizontal="justify" vertical="center" wrapText="1"/>
    </xf>
    <xf numFmtId="4" fontId="120" fillId="3" borderId="1" xfId="821" applyNumberFormat="1" applyFont="1" applyFill="1" applyBorder="1" applyAlignment="1">
      <alignment horizontal="left" vertical="center" wrapText="1"/>
    </xf>
    <xf numFmtId="4" fontId="125" fillId="3" borderId="1" xfId="821" applyNumberFormat="1" applyFont="1" applyFill="1" applyBorder="1" applyAlignment="1">
      <alignment horizontal="center" vertical="top" wrapText="1"/>
    </xf>
    <xf numFmtId="4" fontId="123" fillId="3" borderId="1" xfId="1" applyNumberFormat="1" applyFont="1" applyFill="1" applyBorder="1" applyAlignment="1">
      <alignment horizontal="left" vertical="top" wrapText="1"/>
    </xf>
    <xf numFmtId="4" fontId="125" fillId="3" borderId="1" xfId="821" applyNumberFormat="1" applyFont="1" applyFill="1" applyBorder="1" applyAlignment="1">
      <alignment horizontal="left" vertical="top" wrapText="1"/>
    </xf>
    <xf numFmtId="0" fontId="124" fillId="3" borderId="1" xfId="821" applyFont="1" applyFill="1" applyBorder="1" applyAlignment="1">
      <alignment horizontal="center" vertical="center" wrapText="1"/>
    </xf>
    <xf numFmtId="4" fontId="124" fillId="3" borderId="1" xfId="821" applyNumberFormat="1" applyFont="1" applyFill="1" applyBorder="1" applyAlignment="1">
      <alignment horizontal="center" vertical="top" wrapText="1"/>
    </xf>
    <xf numFmtId="4" fontId="124" fillId="3" borderId="1" xfId="821" applyNumberFormat="1" applyFont="1" applyFill="1" applyBorder="1" applyAlignment="1">
      <alignment horizontal="left" vertical="top" wrapText="1"/>
    </xf>
    <xf numFmtId="4" fontId="124" fillId="3" borderId="1" xfId="821" applyNumberFormat="1" applyFont="1" applyFill="1" applyBorder="1" applyAlignment="1">
      <alignment horizontal="center" vertical="center" wrapText="1"/>
    </xf>
    <xf numFmtId="4" fontId="124" fillId="3" borderId="1" xfId="821" applyNumberFormat="1" applyFont="1" applyFill="1" applyBorder="1" applyAlignment="1">
      <alignment horizontal="justify" vertical="top" wrapText="1"/>
    </xf>
    <xf numFmtId="4" fontId="125" fillId="0" borderId="1" xfId="821" applyNumberFormat="1" applyFont="1" applyFill="1" applyBorder="1" applyAlignment="1">
      <alignment horizontal="center" vertical="center" wrapText="1"/>
    </xf>
    <xf numFmtId="4" fontId="120" fillId="0" borderId="1" xfId="1" applyNumberFormat="1" applyFont="1" applyFill="1" applyBorder="1" applyAlignment="1">
      <alignment horizontal="left" vertical="center" wrapText="1"/>
    </xf>
    <xf numFmtId="4" fontId="124" fillId="0" borderId="1" xfId="821" applyNumberFormat="1" applyFont="1" applyFill="1" applyBorder="1" applyAlignment="1">
      <alignment horizontal="justify" vertical="center" wrapText="1"/>
    </xf>
    <xf numFmtId="4" fontId="120" fillId="0" borderId="1" xfId="821" applyNumberFormat="1" applyFont="1" applyFill="1" applyBorder="1" applyAlignment="1">
      <alignment horizontal="left" vertical="center" wrapText="1"/>
    </xf>
    <xf numFmtId="49" fontId="125" fillId="3" borderId="1" xfId="821" applyNumberFormat="1" applyFont="1" applyFill="1" applyBorder="1" applyAlignment="1">
      <alignment horizontal="center" vertical="center" wrapText="1"/>
    </xf>
    <xf numFmtId="0" fontId="120" fillId="3" borderId="1" xfId="1" applyFont="1" applyFill="1" applyBorder="1" applyAlignment="1">
      <alignment horizontal="left" vertical="center" wrapText="1"/>
    </xf>
    <xf numFmtId="166" fontId="124" fillId="3" borderId="1" xfId="821" applyNumberFormat="1" applyFont="1" applyFill="1" applyBorder="1" applyAlignment="1">
      <alignment horizontal="justify" vertical="center" wrapText="1"/>
    </xf>
    <xf numFmtId="0" fontId="120" fillId="3" borderId="1" xfId="821" applyFont="1" applyFill="1" applyBorder="1" applyAlignment="1">
      <alignment horizontal="left" vertical="center" wrapText="1"/>
    </xf>
    <xf numFmtId="4" fontId="123" fillId="0" borderId="1" xfId="1" applyNumberFormat="1" applyFont="1" applyFill="1" applyBorder="1" applyAlignment="1">
      <alignment horizontal="center" vertical="center" wrapText="1"/>
    </xf>
    <xf numFmtId="4" fontId="125" fillId="0" borderId="1" xfId="821" applyNumberFormat="1" applyFont="1" applyFill="1" applyBorder="1" applyAlignment="1">
      <alignment horizontal="center" vertical="top" wrapText="1"/>
    </xf>
    <xf numFmtId="4" fontId="123" fillId="0" borderId="1" xfId="1" applyNumberFormat="1" applyFont="1" applyFill="1" applyBorder="1" applyAlignment="1">
      <alignment horizontal="left" vertical="top" wrapText="1"/>
    </xf>
    <xf numFmtId="4" fontId="125" fillId="0" borderId="1" xfId="821" applyNumberFormat="1" applyFont="1" applyFill="1" applyBorder="1" applyAlignment="1">
      <alignment horizontal="justify" vertical="top" wrapText="1"/>
    </xf>
    <xf numFmtId="4" fontId="125" fillId="0" borderId="1" xfId="821" applyNumberFormat="1" applyFont="1" applyFill="1" applyBorder="1" applyAlignment="1">
      <alignment vertical="top" wrapText="1"/>
    </xf>
    <xf numFmtId="4" fontId="123" fillId="0" borderId="1" xfId="1" applyNumberFormat="1" applyFont="1" applyFill="1" applyBorder="1" applyAlignment="1">
      <alignment vertical="top" wrapText="1"/>
    </xf>
    <xf numFmtId="4" fontId="123" fillId="0" borderId="1" xfId="821" applyNumberFormat="1" applyFont="1" applyFill="1" applyBorder="1" applyAlignment="1">
      <alignment horizontal="justify" vertical="top" wrapText="1"/>
    </xf>
    <xf numFmtId="4" fontId="125" fillId="0" borderId="1" xfId="821" applyNumberFormat="1" applyFont="1" applyFill="1" applyBorder="1" applyAlignment="1">
      <alignment horizontal="left" vertical="top" wrapText="1"/>
    </xf>
    <xf numFmtId="4" fontId="123" fillId="3" borderId="1" xfId="821" applyNumberFormat="1" applyFont="1" applyFill="1" applyBorder="1" applyAlignment="1">
      <alignment horizontal="center" vertical="top" wrapText="1"/>
    </xf>
    <xf numFmtId="4" fontId="120" fillId="0" borderId="1" xfId="821" applyNumberFormat="1" applyFont="1" applyFill="1" applyBorder="1" applyAlignment="1">
      <alignment horizontal="center" vertical="center" wrapText="1"/>
    </xf>
    <xf numFmtId="4" fontId="124" fillId="0" borderId="1" xfId="821" applyNumberFormat="1" applyFont="1" applyFill="1" applyBorder="1" applyAlignment="1">
      <alignment horizontal="center" vertical="center" wrapText="1"/>
    </xf>
    <xf numFmtId="4" fontId="124" fillId="0" borderId="1" xfId="821" applyNumberFormat="1" applyFont="1" applyFill="1" applyBorder="1" applyAlignment="1">
      <alignment horizontal="center" vertical="top" wrapText="1"/>
    </xf>
    <xf numFmtId="4" fontId="124" fillId="0" borderId="1" xfId="821" applyNumberFormat="1" applyFont="1" applyFill="1" applyBorder="1" applyAlignment="1">
      <alignment horizontal="left" vertical="top" wrapText="1"/>
    </xf>
    <xf numFmtId="4" fontId="124" fillId="0" borderId="1" xfId="821" applyNumberFormat="1" applyFont="1" applyFill="1" applyBorder="1" applyAlignment="1">
      <alignment horizontal="justify" vertical="top" wrapText="1"/>
    </xf>
    <xf numFmtId="4" fontId="128" fillId="3" borderId="12" xfId="0" applyNumberFormat="1" applyFont="1" applyFill="1" applyBorder="1" applyAlignment="1" applyProtection="1">
      <alignment horizontal="left" vertical="top" wrapText="1"/>
    </xf>
    <xf numFmtId="4" fontId="128" fillId="3" borderId="16" xfId="0" applyNumberFormat="1" applyFont="1" applyFill="1" applyBorder="1" applyAlignment="1" applyProtection="1">
      <alignment horizontal="left" vertical="top" wrapText="1"/>
    </xf>
    <xf numFmtId="4" fontId="128" fillId="3" borderId="17" xfId="0" applyNumberFormat="1" applyFont="1" applyFill="1" applyBorder="1" applyAlignment="1" applyProtection="1">
      <alignment horizontal="left" vertical="top" wrapText="1"/>
    </xf>
    <xf numFmtId="4" fontId="124" fillId="3" borderId="1" xfId="821" applyNumberFormat="1" applyFont="1" applyFill="1" applyBorder="1" applyAlignment="1">
      <alignment vertical="top" wrapText="1"/>
    </xf>
    <xf numFmtId="4" fontId="123" fillId="3" borderId="1" xfId="821" applyNumberFormat="1" applyFont="1" applyFill="1" applyBorder="1" applyAlignment="1">
      <alignment horizontal="left" vertical="top" wrapText="1"/>
    </xf>
    <xf numFmtId="4" fontId="125" fillId="3" borderId="12" xfId="821" applyNumberFormat="1" applyFont="1" applyFill="1" applyBorder="1" applyAlignment="1">
      <alignment horizontal="center" vertical="top" wrapText="1"/>
    </xf>
    <xf numFmtId="4" fontId="125" fillId="3" borderId="16" xfId="821" applyNumberFormat="1" applyFont="1" applyFill="1" applyBorder="1" applyAlignment="1">
      <alignment horizontal="center" vertical="top" wrapText="1"/>
    </xf>
    <xf numFmtId="4" fontId="125" fillId="3" borderId="17" xfId="821" applyNumberFormat="1" applyFont="1" applyFill="1" applyBorder="1" applyAlignment="1">
      <alignment horizontal="center" vertical="top" wrapText="1"/>
    </xf>
    <xf numFmtId="4" fontId="125" fillId="0" borderId="12" xfId="821" applyNumberFormat="1" applyFont="1" applyFill="1" applyBorder="1" applyAlignment="1">
      <alignment horizontal="left" vertical="top" wrapText="1"/>
    </xf>
    <xf numFmtId="4" fontId="125" fillId="0" borderId="16" xfId="821" applyNumberFormat="1" applyFont="1" applyFill="1" applyBorder="1" applyAlignment="1">
      <alignment horizontal="left" vertical="top" wrapText="1"/>
    </xf>
    <xf numFmtId="4" fontId="125" fillId="0" borderId="17" xfId="821" applyNumberFormat="1" applyFont="1" applyFill="1" applyBorder="1" applyAlignment="1">
      <alignment horizontal="left" vertical="top" wrapText="1"/>
    </xf>
    <xf numFmtId="4" fontId="123" fillId="3" borderId="12" xfId="821" applyNumberFormat="1" applyFont="1" applyFill="1" applyBorder="1" applyAlignment="1">
      <alignment horizontal="left" vertical="top" wrapText="1"/>
    </xf>
    <xf numFmtId="4" fontId="123" fillId="3" borderId="16" xfId="821" applyNumberFormat="1" applyFont="1" applyFill="1" applyBorder="1" applyAlignment="1">
      <alignment horizontal="left" vertical="top" wrapText="1"/>
    </xf>
    <xf numFmtId="4" fontId="123" fillId="3" borderId="17" xfId="821" applyNumberFormat="1" applyFont="1" applyFill="1" applyBorder="1" applyAlignment="1">
      <alignment horizontal="left" vertical="top" wrapText="1"/>
    </xf>
    <xf numFmtId="4" fontId="124" fillId="3" borderId="12" xfId="821" applyNumberFormat="1" applyFont="1" applyFill="1" applyBorder="1" applyAlignment="1">
      <alignment horizontal="center" vertical="top" wrapText="1"/>
    </xf>
    <xf numFmtId="4" fontId="124" fillId="3" borderId="16" xfId="821" applyNumberFormat="1" applyFont="1" applyFill="1" applyBorder="1" applyAlignment="1">
      <alignment horizontal="center" vertical="top" wrapText="1"/>
    </xf>
    <xf numFmtId="4" fontId="124" fillId="3" borderId="17" xfId="821" applyNumberFormat="1" applyFont="1" applyFill="1" applyBorder="1" applyAlignment="1">
      <alignment horizontal="center" vertical="top" wrapText="1"/>
    </xf>
    <xf numFmtId="0" fontId="120" fillId="3" borderId="1" xfId="821" applyFont="1" applyFill="1" applyBorder="1" applyAlignment="1">
      <alignment horizontal="center" vertical="center" wrapText="1"/>
    </xf>
    <xf numFmtId="49" fontId="124" fillId="3" borderId="1" xfId="821" applyNumberFormat="1" applyFont="1" applyFill="1" applyBorder="1" applyAlignment="1">
      <alignment horizontal="center" vertical="top" wrapText="1"/>
    </xf>
    <xf numFmtId="0" fontId="124" fillId="3" borderId="1" xfId="821" applyFont="1" applyFill="1" applyBorder="1" applyAlignment="1">
      <alignment vertical="top" wrapText="1"/>
    </xf>
    <xf numFmtId="1" fontId="120" fillId="0" borderId="0" xfId="902" applyNumberFormat="1" applyFont="1" applyFill="1" applyAlignment="1">
      <alignment horizontal="center" vertical="center" wrapText="1"/>
    </xf>
    <xf numFmtId="0" fontId="120" fillId="0" borderId="0" xfId="902" applyFont="1" applyFill="1" applyAlignment="1">
      <alignment horizontal="center" vertical="center" wrapText="1"/>
    </xf>
    <xf numFmtId="0" fontId="125" fillId="3" borderId="1" xfId="821" applyFont="1" applyFill="1" applyBorder="1" applyAlignment="1">
      <alignment horizontal="center" vertical="center" wrapText="1"/>
    </xf>
    <xf numFmtId="49" fontId="125" fillId="3" borderId="12" xfId="821" applyNumberFormat="1" applyFont="1" applyFill="1" applyBorder="1" applyAlignment="1">
      <alignment horizontal="center" vertical="top" wrapText="1"/>
    </xf>
    <xf numFmtId="49" fontId="125" fillId="3" borderId="16" xfId="821" applyNumberFormat="1" applyFont="1" applyFill="1" applyBorder="1" applyAlignment="1">
      <alignment horizontal="center" vertical="top" wrapText="1"/>
    </xf>
    <xf numFmtId="49" fontId="125" fillId="3" borderId="17" xfId="821" applyNumberFormat="1" applyFont="1" applyFill="1" applyBorder="1" applyAlignment="1">
      <alignment horizontal="center" vertical="top" wrapText="1"/>
    </xf>
    <xf numFmtId="0" fontId="124" fillId="3" borderId="12" xfId="821" applyFont="1" applyFill="1" applyBorder="1" applyAlignment="1">
      <alignment horizontal="left" vertical="center" wrapText="1"/>
    </xf>
    <xf numFmtId="0" fontId="124" fillId="3" borderId="16" xfId="821" applyFont="1" applyFill="1" applyBorder="1" applyAlignment="1">
      <alignment horizontal="left" vertical="center" wrapText="1"/>
    </xf>
    <xf numFmtId="0" fontId="124" fillId="3" borderId="17" xfId="821" applyFont="1" applyFill="1" applyBorder="1" applyAlignment="1">
      <alignment horizontal="left" vertical="center" wrapText="1"/>
    </xf>
    <xf numFmtId="4" fontId="123" fillId="0" borderId="12" xfId="1" applyNumberFormat="1" applyFont="1" applyBorder="1" applyAlignment="1">
      <alignment horizontal="center" vertical="top" wrapText="1"/>
    </xf>
    <xf numFmtId="4" fontId="123" fillId="0" borderId="16" xfId="1" applyNumberFormat="1" applyFont="1" applyBorder="1" applyAlignment="1">
      <alignment horizontal="center" vertical="top" wrapText="1"/>
    </xf>
    <xf numFmtId="4" fontId="123" fillId="0" borderId="17" xfId="1" applyNumberFormat="1" applyFont="1" applyBorder="1" applyAlignment="1">
      <alignment horizontal="center" vertical="top" wrapText="1"/>
    </xf>
    <xf numFmtId="166" fontId="124" fillId="3" borderId="1" xfId="821" applyNumberFormat="1" applyFont="1" applyFill="1" applyBorder="1" applyAlignment="1">
      <alignment horizontal="justify" vertical="top" wrapText="1"/>
    </xf>
    <xf numFmtId="2" fontId="120" fillId="0" borderId="1" xfId="1" applyNumberFormat="1" applyFont="1" applyBorder="1" applyAlignment="1">
      <alignment horizontal="center" vertical="center" wrapText="1"/>
    </xf>
    <xf numFmtId="4" fontId="131" fillId="0" borderId="1" xfId="1" applyNumberFormat="1" applyFont="1" applyBorder="1" applyAlignment="1">
      <alignment horizontal="center" vertical="center" wrapText="1"/>
    </xf>
    <xf numFmtId="167" fontId="120" fillId="0" borderId="1" xfId="1" applyNumberFormat="1" applyFont="1" applyBorder="1" applyAlignment="1">
      <alignment horizontal="center" vertical="center" wrapText="1"/>
    </xf>
    <xf numFmtId="49" fontId="124" fillId="0" borderId="1" xfId="1" applyNumberFormat="1" applyFont="1" applyBorder="1" applyAlignment="1" applyProtection="1">
      <alignment horizontal="center" vertical="top" wrapText="1"/>
      <protection locked="0"/>
    </xf>
    <xf numFmtId="0" fontId="124" fillId="0" borderId="1" xfId="1" applyFont="1" applyBorder="1" applyAlignment="1" applyProtection="1">
      <alignment horizontal="left" vertical="top" wrapText="1"/>
      <protection locked="0"/>
    </xf>
    <xf numFmtId="4" fontId="123" fillId="0" borderId="1" xfId="1" applyNumberFormat="1" applyFont="1" applyBorder="1" applyAlignment="1">
      <alignment horizontal="center" vertical="center" wrapText="1"/>
    </xf>
    <xf numFmtId="167" fontId="123" fillId="0" borderId="1" xfId="1" applyNumberFormat="1" applyFont="1" applyBorder="1" applyAlignment="1">
      <alignment horizontal="center" vertical="center" wrapText="1"/>
    </xf>
    <xf numFmtId="49" fontId="120" fillId="0" borderId="1" xfId="1" applyNumberFormat="1" applyFont="1" applyBorder="1" applyAlignment="1">
      <alignment horizontal="center" vertical="center" wrapText="1"/>
    </xf>
    <xf numFmtId="2" fontId="123" fillId="0" borderId="1" xfId="1" applyNumberFormat="1" applyFont="1" applyBorder="1" applyAlignment="1">
      <alignment horizontal="center" vertical="center" wrapText="1"/>
    </xf>
    <xf numFmtId="49" fontId="125" fillId="0" borderId="1" xfId="1" applyNumberFormat="1" applyFont="1" applyBorder="1" applyAlignment="1" applyProtection="1">
      <alignment horizontal="center" vertical="top" wrapText="1"/>
      <protection locked="0"/>
    </xf>
    <xf numFmtId="4" fontId="123" fillId="0" borderId="1" xfId="1" applyNumberFormat="1" applyFont="1" applyBorder="1" applyAlignment="1" applyProtection="1">
      <alignment horizontal="left" vertical="top" wrapText="1"/>
      <protection locked="0"/>
    </xf>
    <xf numFmtId="2" fontId="123" fillId="0" borderId="1" xfId="1" applyNumberFormat="1" applyFont="1" applyBorder="1" applyAlignment="1">
      <alignment horizontal="left" vertical="top" wrapText="1"/>
    </xf>
    <xf numFmtId="2" fontId="123" fillId="0" borderId="1" xfId="1" applyNumberFormat="1" applyFont="1" applyBorder="1" applyAlignment="1">
      <alignment horizontal="justify" vertical="top" wrapText="1"/>
    </xf>
    <xf numFmtId="2" fontId="123" fillId="0" borderId="1" xfId="1" applyNumberFormat="1" applyFont="1" applyBorder="1" applyAlignment="1">
      <alignment horizontal="left" vertical="center" wrapText="1"/>
    </xf>
    <xf numFmtId="2" fontId="123" fillId="3" borderId="1" xfId="1" applyNumberFormat="1" applyFont="1" applyFill="1" applyBorder="1" applyAlignment="1">
      <alignment horizontal="left" vertical="top" wrapText="1"/>
    </xf>
    <xf numFmtId="0" fontId="120" fillId="0" borderId="0" xfId="1" applyFont="1" applyAlignment="1">
      <alignment horizontal="center" wrapText="1"/>
    </xf>
    <xf numFmtId="0" fontId="128" fillId="3" borderId="1" xfId="1" applyFont="1" applyFill="1" applyBorder="1" applyAlignment="1">
      <alignment horizontal="center"/>
    </xf>
    <xf numFmtId="166" fontId="130" fillId="3" borderId="1" xfId="1" applyNumberFormat="1" applyFont="1" applyFill="1" applyBorder="1" applyAlignment="1">
      <alignment horizontal="left" vertical="center"/>
    </xf>
    <xf numFmtId="166" fontId="130" fillId="3" borderId="1" xfId="1" applyNumberFormat="1" applyFont="1" applyFill="1" applyBorder="1" applyAlignment="1">
      <alignment horizontal="center" vertical="center" wrapText="1"/>
    </xf>
    <xf numFmtId="166" fontId="130" fillId="3" borderId="1" xfId="1" applyNumberFormat="1" applyFont="1" applyFill="1" applyBorder="1" applyAlignment="1">
      <alignment horizontal="center"/>
    </xf>
    <xf numFmtId="166" fontId="130" fillId="3" borderId="1" xfId="1" applyNumberFormat="1" applyFont="1" applyFill="1" applyBorder="1" applyAlignment="1">
      <alignment horizontal="left" vertical="center" wrapText="1"/>
    </xf>
    <xf numFmtId="166" fontId="130" fillId="3" borderId="1" xfId="1" applyNumberFormat="1" applyFont="1" applyFill="1" applyBorder="1" applyAlignment="1">
      <alignment horizontal="center" vertical="center"/>
    </xf>
    <xf numFmtId="166" fontId="130" fillId="3" borderId="1" xfId="1" applyNumberFormat="1" applyFont="1" applyFill="1" applyBorder="1" applyAlignment="1">
      <alignment vertical="center" wrapText="1"/>
    </xf>
    <xf numFmtId="166" fontId="128" fillId="3" borderId="1" xfId="1" applyNumberFormat="1" applyFont="1" applyFill="1" applyBorder="1" applyAlignment="1">
      <alignment horizontal="left" vertical="center" wrapText="1"/>
    </xf>
    <xf numFmtId="166" fontId="128" fillId="3" borderId="1" xfId="1" applyNumberFormat="1" applyFont="1" applyFill="1" applyBorder="1" applyAlignment="1">
      <alignment horizontal="center" vertical="center" wrapText="1"/>
    </xf>
    <xf numFmtId="1" fontId="120" fillId="3" borderId="0" xfId="1" applyNumberFormat="1" applyFont="1" applyFill="1" applyAlignment="1">
      <alignment horizontal="center" vertical="center" wrapText="1"/>
    </xf>
    <xf numFmtId="0" fontId="130" fillId="3" borderId="0" xfId="1" applyFont="1" applyFill="1" applyAlignment="1">
      <alignment horizontal="center" vertical="center" wrapText="1"/>
    </xf>
    <xf numFmtId="0" fontId="120" fillId="3" borderId="0" xfId="902" applyFont="1" applyFill="1" applyAlignment="1">
      <alignment horizontal="center" vertical="center" wrapText="1"/>
    </xf>
    <xf numFmtId="0" fontId="130" fillId="3" borderId="1" xfId="1" applyFont="1" applyFill="1" applyBorder="1" applyAlignment="1">
      <alignment horizontal="center" vertical="center" wrapText="1"/>
    </xf>
    <xf numFmtId="0" fontId="123" fillId="3" borderId="1" xfId="1458" applyFont="1" applyFill="1" applyBorder="1"/>
    <xf numFmtId="0" fontId="120" fillId="3" borderId="1" xfId="1458" applyFont="1" applyFill="1" applyBorder="1" applyAlignment="1">
      <alignment vertical="center" wrapText="1"/>
    </xf>
    <xf numFmtId="0" fontId="120" fillId="3" borderId="12" xfId="1458" applyFont="1" applyFill="1" applyBorder="1" applyAlignment="1">
      <alignment horizontal="center" vertical="center"/>
    </xf>
    <xf numFmtId="0" fontId="120" fillId="3" borderId="16" xfId="1458" applyFont="1" applyFill="1" applyBorder="1" applyAlignment="1">
      <alignment horizontal="center" vertical="center"/>
    </xf>
    <xf numFmtId="0" fontId="120" fillId="3" borderId="17" xfId="1458" applyFont="1" applyFill="1" applyBorder="1" applyAlignment="1">
      <alignment horizontal="center" vertical="center"/>
    </xf>
    <xf numFmtId="0" fontId="120" fillId="3" borderId="1" xfId="1458" applyFont="1" applyFill="1" applyBorder="1" applyAlignment="1">
      <alignment horizontal="left" vertical="top" wrapText="1"/>
    </xf>
    <xf numFmtId="0" fontId="123" fillId="0" borderId="1" xfId="1458" applyFont="1" applyBorder="1"/>
    <xf numFmtId="0" fontId="120" fillId="3" borderId="12" xfId="1458" applyFont="1" applyFill="1" applyBorder="1" applyAlignment="1">
      <alignment horizontal="left" vertical="center" wrapText="1"/>
    </xf>
    <xf numFmtId="0" fontId="120" fillId="3" borderId="16" xfId="1458" applyFont="1" applyFill="1" applyBorder="1" applyAlignment="1">
      <alignment horizontal="left" vertical="center" wrapText="1"/>
    </xf>
    <xf numFmtId="0" fontId="120" fillId="3" borderId="17" xfId="1458" applyFont="1" applyFill="1" applyBorder="1" applyAlignment="1">
      <alignment horizontal="left" vertical="center" wrapText="1"/>
    </xf>
    <xf numFmtId="0" fontId="120" fillId="3" borderId="12" xfId="1458" applyFont="1" applyFill="1" applyBorder="1" applyAlignment="1">
      <alignment horizontal="center" vertical="center" wrapText="1"/>
    </xf>
    <xf numFmtId="0" fontId="120" fillId="3" borderId="16" xfId="1458" applyFont="1" applyFill="1" applyBorder="1" applyAlignment="1">
      <alignment horizontal="center" vertical="center" wrapText="1"/>
    </xf>
    <xf numFmtId="0" fontId="120" fillId="3" borderId="17" xfId="1458" applyFont="1" applyFill="1" applyBorder="1" applyAlignment="1">
      <alignment horizontal="center" vertical="center" wrapText="1"/>
    </xf>
    <xf numFmtId="0" fontId="123" fillId="3" borderId="1" xfId="1458" applyFont="1" applyFill="1" applyBorder="1" applyAlignment="1">
      <alignment horizontal="center" vertical="center"/>
    </xf>
    <xf numFmtId="0" fontId="123" fillId="3" borderId="1" xfId="1458" applyFont="1" applyFill="1" applyBorder="1" applyAlignment="1">
      <alignment horizontal="left" vertical="top" wrapText="1"/>
    </xf>
    <xf numFmtId="0" fontId="123" fillId="0" borderId="1" xfId="1458" applyFont="1" applyBorder="1" applyAlignment="1">
      <alignment horizontal="left" vertical="top" wrapText="1"/>
    </xf>
    <xf numFmtId="0" fontId="120" fillId="3" borderId="1" xfId="1458" applyFont="1" applyFill="1" applyBorder="1" applyAlignment="1">
      <alignment horizontal="center" vertical="center" wrapText="1"/>
    </xf>
    <xf numFmtId="0" fontId="123" fillId="3" borderId="12" xfId="1458" applyFont="1" applyFill="1" applyBorder="1" applyAlignment="1">
      <alignment horizontal="center" vertical="center"/>
    </xf>
    <xf numFmtId="0" fontId="123" fillId="3" borderId="16" xfId="1458" applyFont="1" applyFill="1" applyBorder="1" applyAlignment="1">
      <alignment horizontal="center" vertical="center"/>
    </xf>
    <xf numFmtId="0" fontId="123" fillId="3" borderId="17" xfId="1458" applyFont="1" applyFill="1" applyBorder="1" applyAlignment="1">
      <alignment horizontal="center" vertical="center"/>
    </xf>
    <xf numFmtId="0" fontId="123" fillId="3" borderId="12" xfId="1458" applyFont="1" applyFill="1" applyBorder="1" applyAlignment="1">
      <alignment horizontal="left" vertical="center" wrapText="1"/>
    </xf>
    <xf numFmtId="0" fontId="123" fillId="3" borderId="16" xfId="1458" applyFont="1" applyFill="1" applyBorder="1" applyAlignment="1">
      <alignment horizontal="left" vertical="center" wrapText="1"/>
    </xf>
    <xf numFmtId="0" fontId="123" fillId="3" borderId="17" xfId="1458" applyFont="1" applyFill="1" applyBorder="1" applyAlignment="1">
      <alignment horizontal="left" vertical="center" wrapText="1"/>
    </xf>
    <xf numFmtId="0" fontId="123" fillId="3" borderId="12" xfId="1458" applyFont="1" applyFill="1" applyBorder="1" applyAlignment="1">
      <alignment horizontal="left" vertical="top" wrapText="1"/>
    </xf>
    <xf numFmtId="0" fontId="123" fillId="3" borderId="16" xfId="1458" applyFont="1" applyFill="1" applyBorder="1" applyAlignment="1">
      <alignment horizontal="left" vertical="top" wrapText="1"/>
    </xf>
    <xf numFmtId="0" fontId="123" fillId="3" borderId="17" xfId="1458" applyFont="1" applyFill="1" applyBorder="1" applyAlignment="1">
      <alignment horizontal="left" vertical="top" wrapText="1"/>
    </xf>
    <xf numFmtId="167" fontId="120" fillId="3" borderId="12" xfId="1458" applyNumberFormat="1" applyFont="1" applyFill="1" applyBorder="1" applyAlignment="1">
      <alignment horizontal="left" vertical="center" wrapText="1"/>
    </xf>
    <xf numFmtId="167" fontId="120" fillId="3" borderId="17" xfId="1458" applyNumberFormat="1" applyFont="1" applyFill="1" applyBorder="1" applyAlignment="1">
      <alignment horizontal="left" vertical="center" wrapText="1"/>
    </xf>
    <xf numFmtId="0" fontId="120" fillId="3" borderId="12" xfId="1458" applyFont="1" applyFill="1" applyBorder="1" applyAlignment="1">
      <alignment horizontal="center" vertical="top"/>
    </xf>
    <xf numFmtId="0" fontId="120" fillId="3" borderId="17" xfId="1458" applyFont="1" applyFill="1" applyBorder="1" applyAlignment="1">
      <alignment horizontal="center" vertical="top"/>
    </xf>
    <xf numFmtId="166" fontId="123" fillId="3" borderId="12" xfId="1458" applyNumberFormat="1" applyFont="1" applyFill="1" applyBorder="1" applyAlignment="1">
      <alignment horizontal="left" vertical="top" wrapText="1"/>
    </xf>
    <xf numFmtId="166" fontId="123" fillId="3" borderId="16" xfId="1458" applyNumberFormat="1" applyFont="1" applyFill="1" applyBorder="1" applyAlignment="1">
      <alignment horizontal="left" vertical="top" wrapText="1"/>
    </xf>
    <xf numFmtId="166" fontId="123" fillId="3" borderId="17" xfId="1458" applyNumberFormat="1" applyFont="1" applyFill="1" applyBorder="1" applyAlignment="1">
      <alignment horizontal="left" vertical="top" wrapText="1"/>
    </xf>
    <xf numFmtId="166" fontId="123" fillId="3" borderId="16" xfId="1458" applyNumberFormat="1" applyFont="1" applyFill="1" applyBorder="1" applyAlignment="1">
      <alignment horizontal="center" vertical="top" wrapText="1"/>
    </xf>
    <xf numFmtId="166" fontId="123" fillId="3" borderId="17" xfId="1458" applyNumberFormat="1" applyFont="1" applyFill="1" applyBorder="1" applyAlignment="1">
      <alignment horizontal="center" vertical="top" wrapText="1"/>
    </xf>
    <xf numFmtId="0" fontId="120" fillId="3" borderId="0" xfId="1458" applyFont="1" applyFill="1" applyAlignment="1">
      <alignment horizontal="center" vertical="center" wrapText="1"/>
    </xf>
    <xf numFmtId="0" fontId="120" fillId="3" borderId="0" xfId="1458" applyFont="1" applyFill="1" applyAlignment="1">
      <alignment horizontal="center" vertical="center"/>
    </xf>
    <xf numFmtId="166" fontId="123" fillId="0" borderId="13" xfId="1" applyNumberFormat="1" applyFont="1" applyFill="1" applyBorder="1" applyAlignment="1">
      <alignment horizontal="left" vertical="top" wrapText="1"/>
    </xf>
    <xf numFmtId="166" fontId="123" fillId="0" borderId="14" xfId="1" applyNumberFormat="1" applyFont="1" applyFill="1" applyBorder="1" applyAlignment="1">
      <alignment horizontal="left" vertical="top" wrapText="1"/>
    </xf>
    <xf numFmtId="166" fontId="123" fillId="0" borderId="15" xfId="1" applyNumberFormat="1" applyFont="1" applyFill="1" applyBorder="1" applyAlignment="1">
      <alignment horizontal="left" vertical="top" wrapText="1"/>
    </xf>
    <xf numFmtId="0" fontId="120" fillId="0" borderId="0" xfId="1" applyFont="1" applyFill="1" applyAlignment="1">
      <alignment horizontal="center" vertical="center" wrapText="1"/>
    </xf>
    <xf numFmtId="166" fontId="123" fillId="3" borderId="13" xfId="1" applyNumberFormat="1" applyFont="1" applyFill="1" applyBorder="1" applyAlignment="1">
      <alignment horizontal="left" vertical="top" wrapText="1"/>
    </xf>
    <xf numFmtId="166" fontId="123" fillId="3" borderId="14" xfId="1" applyNumberFormat="1" applyFont="1" applyFill="1" applyBorder="1" applyAlignment="1">
      <alignment horizontal="left" vertical="top" wrapText="1"/>
    </xf>
    <xf numFmtId="166" fontId="123" fillId="3" borderId="15" xfId="1" applyNumberFormat="1" applyFont="1" applyFill="1" applyBorder="1" applyAlignment="1">
      <alignment horizontal="left" vertical="top" wrapText="1"/>
    </xf>
    <xf numFmtId="49" fontId="120" fillId="0" borderId="1" xfId="1" applyNumberFormat="1" applyFont="1" applyFill="1" applyBorder="1" applyAlignment="1">
      <alignment horizontal="center" vertical="top"/>
    </xf>
    <xf numFmtId="0" fontId="120" fillId="0" borderId="1" xfId="1" applyFont="1" applyFill="1" applyBorder="1" applyAlignment="1">
      <alignment horizontal="left" vertical="top" wrapText="1"/>
    </xf>
    <xf numFmtId="4" fontId="120" fillId="0" borderId="1" xfId="1" applyNumberFormat="1" applyFont="1" applyFill="1" applyBorder="1" applyAlignment="1">
      <alignment horizontal="center" vertical="top"/>
    </xf>
    <xf numFmtId="166" fontId="120" fillId="0" borderId="1" xfId="1" applyNumberFormat="1" applyFont="1" applyFill="1" applyBorder="1" applyAlignment="1">
      <alignment horizontal="center" vertical="top"/>
    </xf>
    <xf numFmtId="49" fontId="123" fillId="0" borderId="1" xfId="1" applyNumberFormat="1" applyFont="1" applyFill="1" applyBorder="1" applyAlignment="1">
      <alignment horizontal="center" vertical="top"/>
    </xf>
    <xf numFmtId="0" fontId="123" fillId="0" borderId="1" xfId="1" applyFont="1" applyFill="1" applyBorder="1" applyAlignment="1">
      <alignment horizontal="left" vertical="top" wrapText="1"/>
    </xf>
    <xf numFmtId="166" fontId="123" fillId="0" borderId="1" xfId="1" applyNumberFormat="1" applyFont="1" applyFill="1" applyBorder="1" applyAlignment="1">
      <alignment horizontal="center" vertical="top" wrapText="1"/>
    </xf>
    <xf numFmtId="4" fontId="123" fillId="0" borderId="1" xfId="1" applyNumberFormat="1" applyFont="1" applyFill="1" applyBorder="1" applyAlignment="1">
      <alignment horizontal="center" vertical="center"/>
    </xf>
    <xf numFmtId="166" fontId="123" fillId="0" borderId="1" xfId="1" applyNumberFormat="1" applyFont="1" applyFill="1" applyBorder="1" applyAlignment="1">
      <alignment horizontal="left" vertical="top" wrapText="1"/>
    </xf>
    <xf numFmtId="4" fontId="120" fillId="0" borderId="12" xfId="1" applyNumberFormat="1" applyFont="1" applyFill="1" applyBorder="1" applyAlignment="1">
      <alignment horizontal="center" vertical="top"/>
    </xf>
    <xf numFmtId="4" fontId="120" fillId="0" borderId="16" xfId="1" applyNumberFormat="1" applyFont="1" applyFill="1" applyBorder="1" applyAlignment="1">
      <alignment horizontal="center" vertical="top"/>
    </xf>
    <xf numFmtId="4" fontId="120" fillId="0" borderId="17" xfId="1" applyNumberFormat="1" applyFont="1" applyFill="1" applyBorder="1" applyAlignment="1">
      <alignment horizontal="center" vertical="top"/>
    </xf>
    <xf numFmtId="166" fontId="120" fillId="0" borderId="12" xfId="1" applyNumberFormat="1" applyFont="1" applyFill="1" applyBorder="1" applyAlignment="1">
      <alignment horizontal="center" vertical="top"/>
    </xf>
    <xf numFmtId="166" fontId="120" fillId="0" borderId="16" xfId="1" applyNumberFormat="1" applyFont="1" applyFill="1" applyBorder="1" applyAlignment="1">
      <alignment horizontal="center" vertical="top"/>
    </xf>
    <xf numFmtId="166" fontId="120" fillId="0" borderId="17" xfId="1" applyNumberFormat="1" applyFont="1" applyFill="1" applyBorder="1" applyAlignment="1">
      <alignment horizontal="center" vertical="top"/>
    </xf>
    <xf numFmtId="49" fontId="120" fillId="0" borderId="12" xfId="1" applyNumberFormat="1" applyFont="1" applyFill="1" applyBorder="1" applyAlignment="1">
      <alignment horizontal="center" vertical="top"/>
    </xf>
    <xf numFmtId="49" fontId="120" fillId="0" borderId="16" xfId="1" applyNumberFormat="1" applyFont="1" applyFill="1" applyBorder="1" applyAlignment="1">
      <alignment horizontal="center" vertical="top"/>
    </xf>
    <xf numFmtId="49" fontId="120" fillId="0" borderId="17" xfId="1" applyNumberFormat="1" applyFont="1" applyFill="1" applyBorder="1" applyAlignment="1">
      <alignment horizontal="center" vertical="top"/>
    </xf>
    <xf numFmtId="0" fontId="120" fillId="0" borderId="12" xfId="1" applyFont="1" applyFill="1" applyBorder="1" applyAlignment="1">
      <alignment horizontal="left" vertical="top" wrapText="1"/>
    </xf>
    <xf numFmtId="0" fontId="120" fillId="0" borderId="16" xfId="1" applyFont="1" applyFill="1" applyBorder="1" applyAlignment="1">
      <alignment horizontal="left" vertical="top" wrapText="1"/>
    </xf>
    <xf numFmtId="0" fontId="120" fillId="0" borderId="17" xfId="1" applyFont="1" applyFill="1" applyBorder="1" applyAlignment="1">
      <alignment horizontal="left" vertical="top" wrapText="1"/>
    </xf>
    <xf numFmtId="166" fontId="120" fillId="0" borderId="12" xfId="1" applyNumberFormat="1" applyFont="1" applyFill="1" applyBorder="1" applyAlignment="1">
      <alignment horizontal="center" vertical="top" wrapText="1"/>
    </xf>
    <xf numFmtId="166" fontId="120" fillId="0" borderId="16" xfId="1" applyNumberFormat="1" applyFont="1" applyFill="1" applyBorder="1" applyAlignment="1">
      <alignment horizontal="center" vertical="top" wrapText="1"/>
    </xf>
    <xf numFmtId="166" fontId="120" fillId="0" borderId="17" xfId="1" applyNumberFormat="1" applyFont="1" applyFill="1" applyBorder="1" applyAlignment="1">
      <alignment horizontal="center" vertical="top" wrapText="1"/>
    </xf>
    <xf numFmtId="49" fontId="123" fillId="0" borderId="12" xfId="1" applyNumberFormat="1" applyFont="1" applyFill="1" applyBorder="1" applyAlignment="1">
      <alignment horizontal="center" vertical="top"/>
    </xf>
    <xf numFmtId="49" fontId="123" fillId="0" borderId="16" xfId="1" applyNumberFormat="1" applyFont="1" applyFill="1" applyBorder="1" applyAlignment="1">
      <alignment horizontal="center" vertical="top"/>
    </xf>
    <xf numFmtId="49" fontId="123" fillId="0" borderId="17" xfId="1" applyNumberFormat="1" applyFont="1" applyFill="1" applyBorder="1" applyAlignment="1">
      <alignment horizontal="center" vertical="top"/>
    </xf>
    <xf numFmtId="0" fontId="123" fillId="0" borderId="12" xfId="1" applyFont="1" applyFill="1" applyBorder="1" applyAlignment="1">
      <alignment horizontal="left" vertical="top" wrapText="1"/>
    </xf>
    <xf numFmtId="0" fontId="123" fillId="0" borderId="16" xfId="1" applyFont="1" applyFill="1" applyBorder="1" applyAlignment="1">
      <alignment horizontal="left" vertical="top" wrapText="1"/>
    </xf>
    <xf numFmtId="0" fontId="123" fillId="0" borderId="17" xfId="1" applyFont="1" applyFill="1" applyBorder="1" applyAlignment="1">
      <alignment horizontal="left" vertical="top" wrapText="1"/>
    </xf>
    <xf numFmtId="4" fontId="123" fillId="0" borderId="12" xfId="1" applyNumberFormat="1" applyFont="1" applyFill="1" applyBorder="1" applyAlignment="1">
      <alignment horizontal="left" vertical="top" wrapText="1"/>
    </xf>
    <xf numFmtId="4" fontId="123" fillId="0" borderId="16" xfId="1" applyNumberFormat="1" applyFont="1" applyFill="1" applyBorder="1" applyAlignment="1">
      <alignment horizontal="left" vertical="top" wrapText="1"/>
    </xf>
    <xf numFmtId="4" fontId="123" fillId="0" borderId="17" xfId="1" applyNumberFormat="1" applyFont="1" applyFill="1" applyBorder="1" applyAlignment="1">
      <alignment horizontal="left" vertical="top" wrapText="1"/>
    </xf>
    <xf numFmtId="166" fontId="123" fillId="0" borderId="12" xfId="1" applyNumberFormat="1" applyFont="1" applyFill="1" applyBorder="1" applyAlignment="1">
      <alignment horizontal="left" vertical="top" wrapText="1"/>
    </xf>
    <xf numFmtId="166" fontId="123" fillId="0" borderId="16" xfId="1" applyNumberFormat="1" applyFont="1" applyFill="1" applyBorder="1" applyAlignment="1">
      <alignment horizontal="left" vertical="top" wrapText="1"/>
    </xf>
    <xf numFmtId="166" fontId="123" fillId="0" borderId="17" xfId="1" applyNumberFormat="1" applyFont="1" applyFill="1" applyBorder="1" applyAlignment="1">
      <alignment horizontal="left" vertical="top" wrapText="1"/>
    </xf>
    <xf numFmtId="49" fontId="128" fillId="0" borderId="1" xfId="1456" applyNumberFormat="1" applyFont="1" applyFill="1" applyBorder="1" applyAlignment="1">
      <alignment horizontal="center" vertical="top"/>
    </xf>
    <xf numFmtId="0" fontId="128" fillId="0" borderId="1" xfId="1456" applyFont="1" applyFill="1" applyBorder="1" applyAlignment="1">
      <alignment horizontal="left" vertical="top" wrapText="1"/>
    </xf>
    <xf numFmtId="4" fontId="128" fillId="0" borderId="1" xfId="1456" applyNumberFormat="1" applyFont="1" applyFill="1" applyBorder="1" applyAlignment="1">
      <alignment horizontal="left" vertical="top" wrapText="1"/>
    </xf>
    <xf numFmtId="166" fontId="128" fillId="0" borderId="1" xfId="1456" applyNumberFormat="1" applyFont="1" applyFill="1" applyBorder="1" applyAlignment="1">
      <alignment horizontal="left" vertical="top" wrapText="1"/>
    </xf>
    <xf numFmtId="49" fontId="130" fillId="0" borderId="1" xfId="1456" applyNumberFormat="1" applyFont="1" applyFill="1" applyBorder="1" applyAlignment="1">
      <alignment horizontal="center" vertical="top"/>
    </xf>
    <xf numFmtId="0" fontId="130" fillId="0" borderId="1" xfId="1456" applyFont="1" applyFill="1" applyBorder="1" applyAlignment="1">
      <alignment horizontal="left" vertical="center"/>
    </xf>
    <xf numFmtId="49" fontId="130" fillId="0" borderId="1" xfId="1456" applyNumberFormat="1" applyFont="1" applyFill="1" applyBorder="1" applyAlignment="1">
      <alignment horizontal="center" vertical="center" wrapText="1"/>
    </xf>
    <xf numFmtId="49" fontId="130" fillId="0" borderId="1" xfId="1456" applyNumberFormat="1" applyFont="1" applyFill="1" applyBorder="1" applyAlignment="1">
      <alignment horizontal="center" vertical="center"/>
    </xf>
    <xf numFmtId="0" fontId="130" fillId="0" borderId="1" xfId="1456" applyFont="1" applyFill="1" applyBorder="1" applyAlignment="1">
      <alignment horizontal="center" vertical="center" wrapText="1"/>
    </xf>
    <xf numFmtId="0" fontId="130" fillId="0" borderId="1" xfId="1456" applyFont="1" applyFill="1" applyBorder="1" applyAlignment="1">
      <alignment horizontal="center" vertical="center"/>
    </xf>
    <xf numFmtId="4" fontId="128" fillId="0" borderId="1" xfId="1456" applyNumberFormat="1" applyFont="1" applyFill="1" applyBorder="1" applyAlignment="1">
      <alignment horizontal="center" vertical="center"/>
    </xf>
    <xf numFmtId="4" fontId="128" fillId="3" borderId="1" xfId="1456" applyNumberFormat="1" applyFont="1" applyFill="1" applyBorder="1" applyAlignment="1">
      <alignment horizontal="left" vertical="top" wrapText="1"/>
    </xf>
    <xf numFmtId="166" fontId="128" fillId="0" borderId="13" xfId="1456" applyNumberFormat="1" applyFont="1" applyFill="1" applyBorder="1" applyAlignment="1">
      <alignment horizontal="left" vertical="top" wrapText="1"/>
    </xf>
    <xf numFmtId="166" fontId="128" fillId="0" borderId="14" xfId="1456" applyNumberFormat="1" applyFont="1" applyFill="1" applyBorder="1" applyAlignment="1">
      <alignment horizontal="left" vertical="top"/>
    </xf>
    <xf numFmtId="166" fontId="128" fillId="0" borderId="15" xfId="1456" applyNumberFormat="1" applyFont="1" applyFill="1" applyBorder="1" applyAlignment="1">
      <alignment horizontal="left" vertical="top"/>
    </xf>
    <xf numFmtId="166" fontId="128" fillId="0" borderId="1" xfId="1456" applyNumberFormat="1" applyFont="1" applyFill="1" applyBorder="1" applyAlignment="1">
      <alignment horizontal="justify" vertical="top" wrapText="1"/>
    </xf>
    <xf numFmtId="166" fontId="128" fillId="0" borderId="1" xfId="1456" applyNumberFormat="1" applyFont="1" applyFill="1" applyBorder="1" applyAlignment="1">
      <alignment horizontal="justify" vertical="top"/>
    </xf>
    <xf numFmtId="49" fontId="130" fillId="0" borderId="12" xfId="1456" applyNumberFormat="1" applyFont="1" applyFill="1" applyBorder="1" applyAlignment="1">
      <alignment horizontal="center" vertical="top"/>
    </xf>
    <xf numFmtId="49" fontId="130" fillId="0" borderId="17" xfId="1456" applyNumberFormat="1" applyFont="1" applyFill="1" applyBorder="1" applyAlignment="1">
      <alignment horizontal="center" vertical="top"/>
    </xf>
    <xf numFmtId="0" fontId="130" fillId="0" borderId="12" xfId="1456" applyFont="1" applyFill="1" applyBorder="1" applyAlignment="1">
      <alignment horizontal="center" vertical="center"/>
    </xf>
    <xf numFmtId="0" fontId="130" fillId="0" borderId="17" xfId="1456" applyFont="1" applyFill="1" applyBorder="1" applyAlignment="1">
      <alignment horizontal="center" vertical="center"/>
    </xf>
    <xf numFmtId="4" fontId="130" fillId="0" borderId="12" xfId="1456" applyNumberFormat="1" applyFont="1" applyFill="1" applyBorder="1" applyAlignment="1">
      <alignment horizontal="center" vertical="top" wrapText="1"/>
    </xf>
    <xf numFmtId="4" fontId="130" fillId="0" borderId="17" xfId="1456" applyNumberFormat="1" applyFont="1" applyFill="1" applyBorder="1" applyAlignment="1">
      <alignment horizontal="center" vertical="top" wrapText="1"/>
    </xf>
    <xf numFmtId="166" fontId="130" fillId="0" borderId="12" xfId="1456" applyNumberFormat="1" applyFont="1" applyFill="1" applyBorder="1" applyAlignment="1">
      <alignment horizontal="center" vertical="top" wrapText="1"/>
    </xf>
    <xf numFmtId="166" fontId="130" fillId="0" borderId="17" xfId="1456" applyNumberFormat="1" applyFont="1" applyFill="1" applyBorder="1" applyAlignment="1">
      <alignment horizontal="center" vertical="top" wrapText="1"/>
    </xf>
    <xf numFmtId="49" fontId="128" fillId="0" borderId="12" xfId="1456" applyNumberFormat="1" applyFont="1" applyFill="1" applyBorder="1" applyAlignment="1">
      <alignment horizontal="center" vertical="top"/>
    </xf>
    <xf numFmtId="49" fontId="128" fillId="0" borderId="17" xfId="1456" applyNumberFormat="1" applyFont="1" applyFill="1" applyBorder="1" applyAlignment="1">
      <alignment horizontal="center" vertical="top"/>
    </xf>
    <xf numFmtId="0" fontId="128" fillId="0" borderId="12" xfId="1456" applyFont="1" applyFill="1" applyBorder="1" applyAlignment="1">
      <alignment horizontal="left" vertical="top" wrapText="1"/>
    </xf>
    <xf numFmtId="0" fontId="128" fillId="0" borderId="17" xfId="1456" applyFont="1" applyFill="1" applyBorder="1" applyAlignment="1">
      <alignment horizontal="left" vertical="top" wrapText="1"/>
    </xf>
    <xf numFmtId="166" fontId="128" fillId="0" borderId="12" xfId="1456" applyNumberFormat="1" applyFont="1" applyFill="1" applyBorder="1" applyAlignment="1">
      <alignment horizontal="left" vertical="top" wrapText="1"/>
    </xf>
    <xf numFmtId="166" fontId="128" fillId="0" borderId="17" xfId="1456" applyNumberFormat="1" applyFont="1" applyFill="1" applyBorder="1" applyAlignment="1">
      <alignment horizontal="left" vertical="top" wrapText="1"/>
    </xf>
    <xf numFmtId="4" fontId="128" fillId="0" borderId="12" xfId="1456" applyNumberFormat="1" applyFont="1" applyFill="1" applyBorder="1" applyAlignment="1">
      <alignment horizontal="center" vertical="center"/>
    </xf>
    <xf numFmtId="4" fontId="128" fillId="0" borderId="17" xfId="1456" applyNumberFormat="1" applyFont="1" applyFill="1" applyBorder="1" applyAlignment="1">
      <alignment horizontal="center" vertical="center"/>
    </xf>
    <xf numFmtId="4" fontId="123" fillId="0" borderId="12" xfId="1" applyNumberFormat="1" applyFont="1" applyFill="1" applyBorder="1" applyAlignment="1">
      <alignment horizontal="center" vertical="center" wrapText="1"/>
    </xf>
    <xf numFmtId="4" fontId="123" fillId="0" borderId="17" xfId="1" applyNumberFormat="1" applyFont="1" applyFill="1" applyBorder="1" applyAlignment="1">
      <alignment horizontal="center" vertical="center" wrapText="1"/>
    </xf>
    <xf numFmtId="4" fontId="128" fillId="0" borderId="12" xfId="1456" applyNumberFormat="1" applyFont="1" applyFill="1" applyBorder="1" applyAlignment="1">
      <alignment horizontal="left" vertical="top" wrapText="1"/>
    </xf>
    <xf numFmtId="4" fontId="128" fillId="0" borderId="17" xfId="1456" applyNumberFormat="1" applyFont="1" applyFill="1" applyBorder="1" applyAlignment="1">
      <alignment horizontal="left" vertical="top" wrapText="1"/>
    </xf>
    <xf numFmtId="166" fontId="128" fillId="0" borderId="12" xfId="1456" applyNumberFormat="1" applyFont="1" applyFill="1" applyBorder="1" applyAlignment="1">
      <alignment horizontal="center" vertical="top" wrapText="1"/>
    </xf>
    <xf numFmtId="166" fontId="128" fillId="0" borderId="17" xfId="1456" applyNumberFormat="1" applyFont="1" applyFill="1" applyBorder="1" applyAlignment="1">
      <alignment horizontal="center" vertical="top" wrapText="1"/>
    </xf>
    <xf numFmtId="49" fontId="130" fillId="0" borderId="1" xfId="1456" applyNumberFormat="1" applyFont="1" applyFill="1" applyBorder="1" applyAlignment="1">
      <alignment horizontal="center"/>
    </xf>
    <xf numFmtId="4" fontId="130" fillId="0" borderId="16" xfId="1456" applyNumberFormat="1" applyFont="1" applyFill="1" applyBorder="1" applyAlignment="1">
      <alignment horizontal="center" vertical="top" wrapText="1"/>
    </xf>
    <xf numFmtId="166" fontId="130" fillId="0" borderId="16" xfId="1456" applyNumberFormat="1" applyFont="1" applyFill="1" applyBorder="1" applyAlignment="1">
      <alignment horizontal="center" vertical="top" wrapText="1"/>
    </xf>
    <xf numFmtId="0" fontId="130" fillId="0" borderId="12" xfId="1456" applyFont="1" applyFill="1" applyBorder="1" applyAlignment="1">
      <alignment horizontal="left" vertical="top" wrapText="1"/>
    </xf>
    <xf numFmtId="0" fontId="130" fillId="0" borderId="16" xfId="1456" applyFont="1" applyFill="1" applyBorder="1" applyAlignment="1">
      <alignment horizontal="left" vertical="top" wrapText="1"/>
    </xf>
    <xf numFmtId="0" fontId="130" fillId="0" borderId="17" xfId="1456" applyFont="1" applyFill="1" applyBorder="1" applyAlignment="1">
      <alignment horizontal="left" vertical="top" wrapText="1"/>
    </xf>
    <xf numFmtId="49" fontId="128" fillId="0" borderId="16" xfId="1456" applyNumberFormat="1" applyFont="1" applyFill="1" applyBorder="1" applyAlignment="1">
      <alignment horizontal="center" vertical="top"/>
    </xf>
    <xf numFmtId="0" fontId="128" fillId="0" borderId="16" xfId="1456" applyFont="1" applyFill="1" applyBorder="1" applyAlignment="1">
      <alignment horizontal="left" vertical="top" wrapText="1"/>
    </xf>
    <xf numFmtId="4" fontId="128" fillId="0" borderId="16" xfId="1456" applyNumberFormat="1" applyFont="1" applyFill="1" applyBorder="1" applyAlignment="1">
      <alignment horizontal="left" vertical="top" wrapText="1"/>
    </xf>
    <xf numFmtId="166" fontId="128" fillId="0" borderId="16" xfId="1456" applyNumberFormat="1" applyFont="1" applyFill="1" applyBorder="1" applyAlignment="1">
      <alignment horizontal="left" vertical="top" wrapText="1"/>
    </xf>
    <xf numFmtId="49" fontId="130" fillId="0" borderId="16" xfId="1456" applyNumberFormat="1" applyFont="1" applyFill="1" applyBorder="1" applyAlignment="1">
      <alignment horizontal="center" vertical="top"/>
    </xf>
    <xf numFmtId="4" fontId="120" fillId="0" borderId="1" xfId="1" applyNumberFormat="1" applyFont="1" applyBorder="1" applyAlignment="1">
      <alignment horizontal="center" vertical="top" wrapText="1"/>
    </xf>
    <xf numFmtId="167" fontId="120" fillId="0" borderId="1" xfId="1" applyNumberFormat="1" applyFont="1" applyBorder="1" applyAlignment="1">
      <alignment horizontal="center" vertical="top" wrapText="1"/>
    </xf>
    <xf numFmtId="167" fontId="123" fillId="0" borderId="1" xfId="1" applyNumberFormat="1" applyFont="1" applyBorder="1" applyAlignment="1">
      <alignment horizontal="center" vertical="center"/>
    </xf>
    <xf numFmtId="167" fontId="120" fillId="0" borderId="1" xfId="1" applyNumberFormat="1" applyFont="1" applyBorder="1" applyAlignment="1">
      <alignment horizontal="left" vertical="center" wrapText="1"/>
    </xf>
    <xf numFmtId="4" fontId="120" fillId="0" borderId="1" xfId="1" applyNumberFormat="1" applyFont="1" applyBorder="1" applyAlignment="1">
      <alignment horizontal="justify" vertical="top" wrapText="1"/>
    </xf>
    <xf numFmtId="167" fontId="120" fillId="0" borderId="1" xfId="1" applyNumberFormat="1" applyFont="1" applyBorder="1" applyAlignment="1">
      <alignment horizontal="justify" vertical="top" wrapText="1"/>
    </xf>
    <xf numFmtId="167" fontId="120" fillId="0" borderId="1" xfId="1" applyNumberFormat="1" applyFont="1" applyBorder="1" applyAlignment="1">
      <alignment horizontal="center" vertical="center"/>
    </xf>
    <xf numFmtId="167" fontId="120" fillId="0" borderId="1" xfId="1" applyNumberFormat="1" applyFont="1" applyBorder="1" applyAlignment="1">
      <alignment vertical="center" wrapText="1"/>
    </xf>
    <xf numFmtId="167" fontId="123" fillId="0" borderId="1" xfId="1" applyNumberFormat="1" applyFont="1" applyBorder="1" applyAlignment="1">
      <alignment horizontal="left" vertical="top" wrapText="1"/>
    </xf>
    <xf numFmtId="167" fontId="120" fillId="0" borderId="1" xfId="1" applyNumberFormat="1" applyFont="1" applyBorder="1" applyAlignment="1">
      <alignment horizontal="left" vertical="top" wrapText="1"/>
    </xf>
    <xf numFmtId="167" fontId="120" fillId="3" borderId="1" xfId="1" applyNumberFormat="1" applyFont="1" applyFill="1" applyBorder="1" applyAlignment="1">
      <alignment horizontal="center" vertical="top" wrapText="1"/>
    </xf>
    <xf numFmtId="0" fontId="120" fillId="0" borderId="1" xfId="1" applyFont="1" applyBorder="1" applyAlignment="1">
      <alignment horizontal="center" vertical="center"/>
    </xf>
    <xf numFmtId="167" fontId="123" fillId="0" borderId="1" xfId="1" applyNumberFormat="1" applyFont="1" applyBorder="1" applyAlignment="1">
      <alignment horizontal="center" vertical="top" wrapText="1"/>
    </xf>
    <xf numFmtId="167" fontId="123" fillId="3" borderId="1" xfId="1" applyNumberFormat="1" applyFont="1" applyFill="1" applyBorder="1" applyAlignment="1">
      <alignment horizontal="justify" vertical="top" wrapText="1"/>
    </xf>
    <xf numFmtId="167" fontId="123" fillId="0" borderId="1" xfId="1" applyNumberFormat="1" applyFont="1" applyBorder="1" applyAlignment="1">
      <alignment horizontal="justify" vertical="center" wrapText="1"/>
    </xf>
    <xf numFmtId="4" fontId="120" fillId="0" borderId="1" xfId="1" applyNumberFormat="1" applyFont="1" applyBorder="1" applyAlignment="1">
      <alignment horizontal="center" vertical="center" wrapText="1"/>
    </xf>
    <xf numFmtId="4" fontId="123" fillId="0" borderId="1" xfId="1" applyNumberFormat="1" applyFont="1" applyBorder="1" applyAlignment="1">
      <alignment horizontal="left" vertical="top" wrapText="1"/>
    </xf>
    <xf numFmtId="167" fontId="123" fillId="0" borderId="1" xfId="1" applyNumberFormat="1" applyFont="1" applyBorder="1" applyAlignment="1">
      <alignment horizontal="center" vertical="top"/>
    </xf>
    <xf numFmtId="167" fontId="123" fillId="3" borderId="1" xfId="1" applyNumberFormat="1" applyFont="1" applyFill="1" applyBorder="1" applyAlignment="1">
      <alignment horizontal="center" vertical="top"/>
    </xf>
    <xf numFmtId="167" fontId="123" fillId="3" borderId="1" xfId="1" applyNumberFormat="1" applyFont="1" applyFill="1" applyBorder="1" applyAlignment="1">
      <alignment horizontal="left" vertical="top" wrapText="1"/>
    </xf>
    <xf numFmtId="4" fontId="121" fillId="0" borderId="1" xfId="1" applyNumberFormat="1" applyFont="1" applyBorder="1" applyAlignment="1">
      <alignment horizontal="center" vertical="center" wrapText="1"/>
    </xf>
    <xf numFmtId="1" fontId="120" fillId="0" borderId="0" xfId="1" applyNumberFormat="1" applyFont="1" applyAlignment="1">
      <alignment horizontal="center" vertical="center" wrapText="1"/>
    </xf>
    <xf numFmtId="0" fontId="120" fillId="0" borderId="0" xfId="2" applyFont="1" applyAlignment="1">
      <alignment horizontal="center" vertical="center" wrapText="1"/>
    </xf>
    <xf numFmtId="0" fontId="120" fillId="0" borderId="0" xfId="1" applyFont="1" applyAlignment="1">
      <alignment wrapText="1"/>
    </xf>
    <xf numFmtId="1" fontId="120" fillId="0" borderId="1" xfId="1" applyNumberFormat="1" applyFont="1" applyBorder="1" applyAlignment="1">
      <alignment horizontal="center" vertical="center" wrapText="1"/>
    </xf>
    <xf numFmtId="167" fontId="123" fillId="0" borderId="1" xfId="1" applyNumberFormat="1" applyFont="1" applyBorder="1" applyAlignment="1">
      <alignment horizontal="justify" vertical="top" wrapText="1"/>
    </xf>
    <xf numFmtId="49" fontId="123" fillId="0" borderId="12" xfId="962" applyNumberFormat="1" applyFont="1" applyBorder="1" applyAlignment="1">
      <alignment horizontal="left" vertical="top" wrapText="1"/>
    </xf>
    <xf numFmtId="49" fontId="123" fillId="0" borderId="17" xfId="962" applyNumberFormat="1" applyFont="1" applyBorder="1" applyAlignment="1">
      <alignment horizontal="left" vertical="top" wrapText="1"/>
    </xf>
    <xf numFmtId="49" fontId="120" fillId="0" borderId="12" xfId="962" applyNumberFormat="1" applyFont="1" applyBorder="1" applyAlignment="1">
      <alignment horizontal="center" vertical="center" wrapText="1"/>
    </xf>
    <xf numFmtId="49" fontId="120" fillId="0" borderId="16" xfId="962" applyNumberFormat="1" applyFont="1" applyBorder="1" applyAlignment="1">
      <alignment horizontal="center" vertical="center" wrapText="1"/>
    </xf>
    <xf numFmtId="49" fontId="120" fillId="0" borderId="17" xfId="962" applyNumberFormat="1" applyFont="1" applyBorder="1" applyAlignment="1">
      <alignment horizontal="center" vertical="center" wrapText="1"/>
    </xf>
    <xf numFmtId="167" fontId="124" fillId="0" borderId="12" xfId="902" applyNumberFormat="1" applyFont="1" applyBorder="1" applyAlignment="1">
      <alignment horizontal="center" vertical="center" wrapText="1"/>
    </xf>
    <xf numFmtId="167" fontId="124" fillId="0" borderId="16" xfId="902" applyNumberFormat="1" applyFont="1" applyBorder="1" applyAlignment="1">
      <alignment horizontal="center" vertical="center" wrapText="1"/>
    </xf>
    <xf numFmtId="167" fontId="124" fillId="0" borderId="17" xfId="902" applyNumberFormat="1" applyFont="1" applyBorder="1" applyAlignment="1">
      <alignment horizontal="center" vertical="center" wrapText="1"/>
    </xf>
    <xf numFmtId="167" fontId="120" fillId="0" borderId="12" xfId="962" applyNumberFormat="1" applyFont="1" applyBorder="1" applyAlignment="1">
      <alignment horizontal="justify" vertical="top"/>
    </xf>
    <xf numFmtId="167" fontId="120" fillId="0" borderId="16" xfId="962" applyNumberFormat="1" applyFont="1" applyBorder="1" applyAlignment="1">
      <alignment horizontal="justify" vertical="top"/>
    </xf>
    <xf numFmtId="167" fontId="120" fillId="0" borderId="17" xfId="962" applyNumberFormat="1" applyFont="1" applyBorder="1" applyAlignment="1">
      <alignment horizontal="justify" vertical="top"/>
    </xf>
    <xf numFmtId="49" fontId="123" fillId="0" borderId="12" xfId="962" applyNumberFormat="1" applyFont="1" applyBorder="1" applyAlignment="1">
      <alignment horizontal="justify" vertical="top"/>
    </xf>
    <xf numFmtId="49" fontId="123" fillId="0" borderId="16" xfId="962" applyNumberFormat="1" applyFont="1" applyBorder="1" applyAlignment="1">
      <alignment horizontal="justify" vertical="top"/>
    </xf>
    <xf numFmtId="49" fontId="123" fillId="0" borderId="17" xfId="962" applyNumberFormat="1" applyFont="1" applyBorder="1" applyAlignment="1">
      <alignment horizontal="justify" vertical="top"/>
    </xf>
    <xf numFmtId="167" fontId="125" fillId="0" borderId="12" xfId="902" applyNumberFormat="1" applyFont="1" applyBorder="1" applyAlignment="1">
      <alignment horizontal="center" vertical="center" wrapText="1"/>
    </xf>
    <xf numFmtId="167" fontId="125" fillId="0" borderId="17" xfId="902" applyNumberFormat="1" applyFont="1" applyBorder="1" applyAlignment="1">
      <alignment horizontal="center" vertical="center" wrapText="1"/>
    </xf>
    <xf numFmtId="167" fontId="125" fillId="0" borderId="12" xfId="902" applyNumberFormat="1" applyFont="1" applyBorder="1" applyAlignment="1">
      <alignment horizontal="left" vertical="top" wrapText="1"/>
    </xf>
    <xf numFmtId="167" fontId="125" fillId="0" borderId="17" xfId="902" applyNumberFormat="1" applyFont="1" applyBorder="1" applyAlignment="1">
      <alignment horizontal="left" vertical="top" wrapText="1"/>
    </xf>
    <xf numFmtId="0" fontId="123" fillId="0" borderId="12" xfId="962" applyFont="1" applyBorder="1" applyAlignment="1">
      <alignment horizontal="left" vertical="top" wrapText="1"/>
    </xf>
    <xf numFmtId="0" fontId="123" fillId="0" borderId="17" xfId="962" applyFont="1" applyBorder="1" applyAlignment="1">
      <alignment horizontal="left" vertical="top" wrapText="1"/>
    </xf>
    <xf numFmtId="4" fontId="123" fillId="0" borderId="12" xfId="962" applyNumberFormat="1" applyFont="1" applyBorder="1" applyAlignment="1">
      <alignment horizontal="center" vertical="center"/>
    </xf>
    <xf numFmtId="4" fontId="123" fillId="0" borderId="17" xfId="962" applyNumberFormat="1" applyFont="1" applyBorder="1" applyAlignment="1">
      <alignment horizontal="center" vertical="center"/>
    </xf>
    <xf numFmtId="167" fontId="123" fillId="0" borderId="12" xfId="962" applyNumberFormat="1" applyFont="1" applyFill="1" applyBorder="1" applyAlignment="1">
      <alignment horizontal="left" vertical="top" wrapText="1"/>
    </xf>
    <xf numFmtId="167" fontId="123" fillId="0" borderId="17" xfId="962" applyNumberFormat="1" applyFont="1" applyFill="1" applyBorder="1" applyAlignment="1">
      <alignment horizontal="left" vertical="top" wrapText="1"/>
    </xf>
    <xf numFmtId="167" fontId="124" fillId="0" borderId="1" xfId="902" applyNumberFormat="1" applyFont="1" applyFill="1" applyBorder="1" applyAlignment="1">
      <alignment horizontal="center" vertical="center" wrapText="1"/>
    </xf>
    <xf numFmtId="167" fontId="124" fillId="0" borderId="12" xfId="902" applyNumberFormat="1" applyFont="1" applyBorder="1" applyAlignment="1">
      <alignment horizontal="left" vertical="top" wrapText="1"/>
    </xf>
    <xf numFmtId="167" fontId="124" fillId="0" borderId="17" xfId="902" applyNumberFormat="1" applyFont="1" applyBorder="1" applyAlignment="1">
      <alignment horizontal="left" vertical="top" wrapText="1"/>
    </xf>
    <xf numFmtId="167" fontId="124" fillId="0" borderId="12" xfId="902" applyNumberFormat="1" applyFont="1" applyFill="1" applyBorder="1" applyAlignment="1">
      <alignment horizontal="left" vertical="top" wrapText="1"/>
    </xf>
    <xf numFmtId="167" fontId="124" fillId="0" borderId="17" xfId="902" applyNumberFormat="1" applyFont="1" applyFill="1" applyBorder="1" applyAlignment="1">
      <alignment horizontal="left" vertical="top" wrapText="1"/>
    </xf>
    <xf numFmtId="4" fontId="124" fillId="0" borderId="12" xfId="902" applyNumberFormat="1" applyFont="1" applyFill="1" applyBorder="1" applyAlignment="1">
      <alignment horizontal="center" vertical="center" wrapText="1"/>
    </xf>
    <xf numFmtId="4" fontId="124" fillId="0" borderId="17" xfId="902" applyNumberFormat="1" applyFont="1" applyFill="1" applyBorder="1" applyAlignment="1">
      <alignment horizontal="center" vertical="center" wrapText="1"/>
    </xf>
    <xf numFmtId="4" fontId="120" fillId="0" borderId="12" xfId="962" applyNumberFormat="1" applyFont="1" applyBorder="1" applyAlignment="1">
      <alignment horizontal="center" vertical="center"/>
    </xf>
    <xf numFmtId="4" fontId="120" fillId="0" borderId="17" xfId="962" applyNumberFormat="1" applyFont="1" applyBorder="1" applyAlignment="1">
      <alignment horizontal="center" vertical="center"/>
    </xf>
    <xf numFmtId="167" fontId="124" fillId="0" borderId="12" xfId="902" applyNumberFormat="1" applyFont="1" applyFill="1" applyBorder="1" applyAlignment="1">
      <alignment horizontal="center" vertical="center" wrapText="1"/>
    </xf>
    <xf numFmtId="167" fontId="124" fillId="0" borderId="17" xfId="902" applyNumberFormat="1" applyFont="1" applyFill="1" applyBorder="1" applyAlignment="1">
      <alignment horizontal="center" vertical="center" wrapText="1"/>
    </xf>
    <xf numFmtId="167" fontId="124" fillId="0" borderId="16" xfId="902" applyNumberFormat="1" applyFont="1" applyFill="1" applyBorder="1" applyAlignment="1">
      <alignment horizontal="center" vertical="center" wrapText="1"/>
    </xf>
    <xf numFmtId="4" fontId="120" fillId="0" borderId="16" xfId="962" applyNumberFormat="1" applyFont="1" applyBorder="1" applyAlignment="1">
      <alignment horizontal="center" vertical="center"/>
    </xf>
    <xf numFmtId="0" fontId="120" fillId="0" borderId="12" xfId="962" applyFont="1" applyBorder="1" applyAlignment="1">
      <alignment horizontal="left" vertical="top" wrapText="1"/>
    </xf>
    <xf numFmtId="0" fontId="120" fillId="0" borderId="17" xfId="962" applyFont="1" applyBorder="1" applyAlignment="1">
      <alignment horizontal="left" vertical="top" wrapText="1"/>
    </xf>
    <xf numFmtId="167" fontId="124" fillId="0" borderId="16" xfId="902" applyNumberFormat="1" applyFont="1" applyBorder="1" applyAlignment="1">
      <alignment horizontal="left" vertical="top" wrapText="1"/>
    </xf>
    <xf numFmtId="0" fontId="120" fillId="0" borderId="16" xfId="962" applyFont="1" applyBorder="1" applyAlignment="1">
      <alignment horizontal="left" vertical="top" wrapText="1"/>
    </xf>
    <xf numFmtId="4" fontId="124" fillId="0" borderId="16" xfId="902" applyNumberFormat="1" applyFont="1" applyFill="1" applyBorder="1" applyAlignment="1">
      <alignment horizontal="center" vertical="center" wrapText="1"/>
    </xf>
    <xf numFmtId="0" fontId="123" fillId="3" borderId="12" xfId="962" applyFont="1" applyFill="1" applyBorder="1" applyAlignment="1">
      <alignment horizontal="center" vertical="top" wrapText="1"/>
    </xf>
    <xf numFmtId="0" fontId="123" fillId="3" borderId="17" xfId="962" applyFont="1" applyFill="1" applyBorder="1" applyAlignment="1">
      <alignment horizontal="center" vertical="top" wrapText="1"/>
    </xf>
    <xf numFmtId="49" fontId="123" fillId="0" borderId="12" xfId="962" applyNumberFormat="1" applyFont="1" applyFill="1" applyBorder="1" applyAlignment="1">
      <alignment horizontal="center" vertical="top" wrapText="1"/>
    </xf>
    <xf numFmtId="49" fontId="123" fillId="0" borderId="17" xfId="962" applyNumberFormat="1" applyFont="1" applyFill="1" applyBorder="1" applyAlignment="1">
      <alignment horizontal="center" vertical="top" wrapText="1"/>
    </xf>
    <xf numFmtId="167" fontId="123" fillId="0" borderId="13" xfId="962" applyNumberFormat="1" applyFont="1" applyFill="1" applyBorder="1" applyAlignment="1">
      <alignment horizontal="left" vertical="center" wrapText="1"/>
    </xf>
    <xf numFmtId="167" fontId="123" fillId="0" borderId="14" xfId="962" applyNumberFormat="1" applyFont="1" applyFill="1" applyBorder="1" applyAlignment="1">
      <alignment horizontal="left" vertical="center" wrapText="1"/>
    </xf>
    <xf numFmtId="167" fontId="123" fillId="0" borderId="15" xfId="962" applyNumberFormat="1" applyFont="1" applyFill="1" applyBorder="1" applyAlignment="1">
      <alignment horizontal="left" vertical="center" wrapText="1"/>
    </xf>
    <xf numFmtId="4" fontId="120" fillId="0" borderId="12" xfId="962" applyNumberFormat="1" applyFont="1" applyBorder="1" applyAlignment="1">
      <alignment horizontal="center" vertical="top"/>
    </xf>
    <xf numFmtId="4" fontId="120" fillId="0" borderId="16" xfId="962" applyNumberFormat="1" applyFont="1" applyBorder="1" applyAlignment="1">
      <alignment horizontal="center" vertical="top"/>
    </xf>
    <xf numFmtId="4" fontId="120" fillId="0" borderId="17" xfId="962" applyNumberFormat="1" applyFont="1" applyBorder="1" applyAlignment="1">
      <alignment horizontal="center" vertical="top"/>
    </xf>
    <xf numFmtId="49" fontId="123" fillId="0" borderId="12" xfId="962" applyNumberFormat="1" applyFont="1" applyBorder="1" applyAlignment="1">
      <alignment horizontal="center" vertical="top"/>
    </xf>
    <xf numFmtId="49" fontId="123" fillId="0" borderId="16" xfId="962" applyNumberFormat="1" applyFont="1" applyBorder="1" applyAlignment="1">
      <alignment horizontal="center" vertical="top"/>
    </xf>
    <xf numFmtId="49" fontId="123" fillId="0" borderId="17" xfId="962" applyNumberFormat="1" applyFont="1" applyBorder="1" applyAlignment="1">
      <alignment horizontal="center" vertical="top"/>
    </xf>
    <xf numFmtId="4" fontId="123" fillId="0" borderId="12" xfId="962" applyNumberFormat="1" applyFont="1" applyFill="1" applyBorder="1" applyAlignment="1">
      <alignment horizontal="center" vertical="center" wrapText="1"/>
    </xf>
    <xf numFmtId="4" fontId="123" fillId="0" borderId="17" xfId="962" applyNumberFormat="1" applyFont="1" applyFill="1" applyBorder="1" applyAlignment="1">
      <alignment horizontal="center" vertical="center" wrapText="1"/>
    </xf>
    <xf numFmtId="0" fontId="123" fillId="3" borderId="13" xfId="962" applyFont="1" applyFill="1" applyBorder="1" applyAlignment="1">
      <alignment horizontal="left" vertical="center" wrapText="1"/>
    </xf>
    <xf numFmtId="0" fontId="123" fillId="3" borderId="14" xfId="962" applyFont="1" applyFill="1" applyBorder="1" applyAlignment="1">
      <alignment horizontal="left" vertical="center" wrapText="1"/>
    </xf>
    <xf numFmtId="0" fontId="123" fillId="3" borderId="15" xfId="962" applyFont="1" applyFill="1" applyBorder="1" applyAlignment="1">
      <alignment horizontal="left" vertical="center" wrapText="1"/>
    </xf>
    <xf numFmtId="0" fontId="120" fillId="0" borderId="1" xfId="962" applyFont="1" applyBorder="1" applyAlignment="1">
      <alignment horizontal="center" vertical="center" wrapText="1"/>
    </xf>
    <xf numFmtId="0" fontId="120" fillId="0" borderId="1" xfId="962" applyFont="1" applyBorder="1" applyAlignment="1">
      <alignment horizontal="left" vertical="top" wrapText="1"/>
    </xf>
    <xf numFmtId="0" fontId="123" fillId="3" borderId="1" xfId="962" applyFont="1" applyFill="1" applyBorder="1" applyAlignment="1">
      <alignment horizontal="center" vertical="top" wrapText="1"/>
    </xf>
    <xf numFmtId="0" fontId="123" fillId="0" borderId="12" xfId="962" applyFont="1" applyBorder="1" applyAlignment="1">
      <alignment horizontal="center" vertical="center" wrapText="1"/>
    </xf>
    <xf numFmtId="0" fontId="123" fillId="0" borderId="17" xfId="962" applyFont="1" applyBorder="1" applyAlignment="1">
      <alignment horizontal="center" vertical="center" wrapText="1"/>
    </xf>
    <xf numFmtId="49" fontId="120" fillId="0" borderId="13" xfId="962" applyNumberFormat="1" applyFont="1" applyBorder="1" applyAlignment="1">
      <alignment horizontal="center" vertical="center" wrapText="1"/>
    </xf>
    <xf numFmtId="49" fontId="120" fillId="0" borderId="14" xfId="962" applyNumberFormat="1" applyFont="1" applyBorder="1" applyAlignment="1">
      <alignment horizontal="center" vertical="center" wrapText="1"/>
    </xf>
    <xf numFmtId="49" fontId="120" fillId="0" borderId="15" xfId="962" applyNumberFormat="1" applyFont="1" applyBorder="1" applyAlignment="1">
      <alignment horizontal="center" vertical="center" wrapText="1"/>
    </xf>
    <xf numFmtId="0" fontId="120" fillId="0" borderId="1" xfId="962" applyFont="1" applyFill="1" applyBorder="1" applyAlignment="1">
      <alignment horizontal="center" vertical="center" wrapText="1"/>
    </xf>
    <xf numFmtId="49" fontId="123" fillId="0" borderId="12" xfId="962" applyNumberFormat="1" applyFont="1" applyFill="1" applyBorder="1" applyAlignment="1">
      <alignment horizontal="center" vertical="center" wrapText="1"/>
    </xf>
    <xf numFmtId="49" fontId="123" fillId="0" borderId="17" xfId="962" applyNumberFormat="1" applyFont="1" applyFill="1" applyBorder="1" applyAlignment="1">
      <alignment horizontal="center" vertical="center" wrapText="1"/>
    </xf>
    <xf numFmtId="0" fontId="123" fillId="0" borderId="12" xfId="962" applyFont="1" applyFill="1" applyBorder="1" applyAlignment="1">
      <alignment horizontal="left" vertical="top" wrapText="1"/>
    </xf>
    <xf numFmtId="0" fontId="123" fillId="0" borderId="17" xfId="962" applyFont="1" applyFill="1" applyBorder="1" applyAlignment="1">
      <alignment horizontal="left" vertical="top" wrapText="1"/>
    </xf>
    <xf numFmtId="49" fontId="123" fillId="3" borderId="1" xfId="962" applyNumberFormat="1" applyFont="1" applyFill="1" applyBorder="1" applyAlignment="1">
      <alignment horizontal="center" vertical="center" wrapText="1"/>
    </xf>
    <xf numFmtId="167" fontId="125" fillId="3" borderId="1" xfId="902" applyNumberFormat="1" applyFont="1" applyFill="1" applyBorder="1" applyAlignment="1" applyProtection="1">
      <alignment horizontal="left" vertical="top" wrapText="1"/>
      <protection locked="0"/>
    </xf>
    <xf numFmtId="49" fontId="123" fillId="0" borderId="1" xfId="962" applyNumberFormat="1" applyFont="1" applyBorder="1" applyAlignment="1">
      <alignment horizontal="left" vertical="top" wrapText="1"/>
    </xf>
    <xf numFmtId="0" fontId="120" fillId="0" borderId="12" xfId="962" applyFont="1" applyBorder="1" applyAlignment="1">
      <alignment horizontal="center" vertical="center" wrapText="1"/>
    </xf>
    <xf numFmtId="0" fontId="120" fillId="0" borderId="16" xfId="962" applyFont="1" applyBorder="1" applyAlignment="1">
      <alignment horizontal="center" vertical="center" wrapText="1"/>
    </xf>
    <xf numFmtId="0" fontId="120" fillId="0" borderId="17" xfId="962" applyFont="1" applyBorder="1" applyAlignment="1">
      <alignment horizontal="center" vertical="center" wrapText="1"/>
    </xf>
    <xf numFmtId="49" fontId="123" fillId="0" borderId="12" xfId="962" applyNumberFormat="1" applyFont="1" applyBorder="1" applyAlignment="1">
      <alignment horizontal="center" vertical="top" wrapText="1"/>
    </xf>
    <xf numFmtId="49" fontId="123" fillId="0" borderId="16" xfId="962" applyNumberFormat="1" applyFont="1" applyBorder="1" applyAlignment="1">
      <alignment horizontal="center" vertical="top" wrapText="1"/>
    </xf>
    <xf numFmtId="49" fontId="123" fillId="0" borderId="17" xfId="962" applyNumberFormat="1" applyFont="1" applyBorder="1" applyAlignment="1">
      <alignment horizontal="center" vertical="top" wrapText="1"/>
    </xf>
    <xf numFmtId="4" fontId="120" fillId="0" borderId="12" xfId="962" applyNumberFormat="1" applyFont="1" applyBorder="1" applyAlignment="1">
      <alignment horizontal="center" vertical="top" wrapText="1"/>
    </xf>
    <xf numFmtId="4" fontId="120" fillId="0" borderId="16" xfId="962" applyNumberFormat="1" applyFont="1" applyBorder="1" applyAlignment="1">
      <alignment horizontal="center" vertical="top" wrapText="1"/>
    </xf>
    <xf numFmtId="4" fontId="120" fillId="0" borderId="17" xfId="962" applyNumberFormat="1" applyFont="1" applyBorder="1" applyAlignment="1">
      <alignment horizontal="center" vertical="top" wrapText="1"/>
    </xf>
    <xf numFmtId="2" fontId="119" fillId="0" borderId="12" xfId="962" applyNumberFormat="1" applyFont="1" applyBorder="1" applyAlignment="1">
      <alignment horizontal="left" vertical="top"/>
    </xf>
    <xf numFmtId="2" fontId="119" fillId="0" borderId="16" xfId="962" applyNumberFormat="1" applyFont="1" applyBorder="1" applyAlignment="1">
      <alignment horizontal="left" vertical="top"/>
    </xf>
    <xf numFmtId="2" fontId="119" fillId="0" borderId="17" xfId="962" applyNumberFormat="1" applyFont="1" applyBorder="1" applyAlignment="1">
      <alignment horizontal="left" vertical="top"/>
    </xf>
    <xf numFmtId="49" fontId="119" fillId="0" borderId="12" xfId="962" applyNumberFormat="1" applyFont="1" applyBorder="1" applyAlignment="1">
      <alignment horizontal="left" vertical="top"/>
    </xf>
    <xf numFmtId="49" fontId="119" fillId="0" borderId="16" xfId="962" applyNumberFormat="1" applyFont="1" applyBorder="1" applyAlignment="1">
      <alignment horizontal="left" vertical="top"/>
    </xf>
    <xf numFmtId="49" fontId="119" fillId="0" borderId="17" xfId="962" applyNumberFormat="1" applyFont="1" applyBorder="1" applyAlignment="1">
      <alignment horizontal="left" vertical="top"/>
    </xf>
    <xf numFmtId="49" fontId="123" fillId="0" borderId="1" xfId="962" applyNumberFormat="1" applyFont="1" applyBorder="1" applyAlignment="1">
      <alignment horizontal="center" vertical="center" wrapText="1"/>
    </xf>
    <xf numFmtId="0" fontId="123" fillId="0" borderId="1" xfId="962" applyFont="1" applyBorder="1" applyAlignment="1">
      <alignment horizontal="left" vertical="top" wrapText="1"/>
    </xf>
    <xf numFmtId="2" fontId="123" fillId="0" borderId="12" xfId="962" applyNumberFormat="1" applyFont="1" applyBorder="1" applyAlignment="1">
      <alignment horizontal="left" vertical="top" wrapText="1"/>
    </xf>
    <xf numFmtId="2" fontId="123" fillId="0" borderId="16" xfId="962" applyNumberFormat="1" applyFont="1" applyBorder="1" applyAlignment="1">
      <alignment horizontal="left" vertical="top" wrapText="1"/>
    </xf>
    <xf numFmtId="2" fontId="123" fillId="0" borderId="17" xfId="962" applyNumberFormat="1" applyFont="1" applyBorder="1" applyAlignment="1">
      <alignment horizontal="left" vertical="top" wrapText="1"/>
    </xf>
    <xf numFmtId="49" fontId="123" fillId="0" borderId="12" xfId="962" applyNumberFormat="1" applyFont="1" applyBorder="1" applyAlignment="1">
      <alignment horizontal="center" vertical="center" wrapText="1"/>
    </xf>
    <xf numFmtId="49" fontId="123" fillId="0" borderId="16" xfId="962" applyNumberFormat="1" applyFont="1" applyBorder="1" applyAlignment="1">
      <alignment horizontal="center" vertical="center" wrapText="1"/>
    </xf>
    <xf numFmtId="49" fontId="123" fillId="0" borderId="17" xfId="962" applyNumberFormat="1" applyFont="1" applyBorder="1" applyAlignment="1">
      <alignment horizontal="center" vertical="center" wrapText="1"/>
    </xf>
    <xf numFmtId="0" fontId="123" fillId="0" borderId="16" xfId="962" applyFont="1" applyBorder="1" applyAlignment="1">
      <alignment horizontal="left" vertical="top" wrapText="1"/>
    </xf>
    <xf numFmtId="49" fontId="123" fillId="0" borderId="16" xfId="962" applyNumberFormat="1" applyFont="1" applyBorder="1" applyAlignment="1">
      <alignment horizontal="left" vertical="top" wrapText="1"/>
    </xf>
    <xf numFmtId="4" fontId="123" fillId="0" borderId="1" xfId="962" applyNumberFormat="1" applyFont="1" applyBorder="1" applyAlignment="1">
      <alignment horizontal="left" vertical="top" wrapText="1"/>
    </xf>
    <xf numFmtId="4" fontId="123" fillId="0" borderId="1" xfId="962" applyNumberFormat="1" applyFont="1" applyFill="1" applyBorder="1" applyAlignment="1">
      <alignment horizontal="left" vertical="top" wrapText="1"/>
    </xf>
    <xf numFmtId="4" fontId="123" fillId="0" borderId="16" xfId="962" applyNumberFormat="1" applyFont="1" applyFill="1" applyBorder="1" applyAlignment="1">
      <alignment horizontal="left" vertical="top" wrapText="1"/>
    </xf>
    <xf numFmtId="4" fontId="123" fillId="0" borderId="17" xfId="962" applyNumberFormat="1" applyFont="1" applyFill="1" applyBorder="1" applyAlignment="1">
      <alignment horizontal="left" vertical="top" wrapText="1"/>
    </xf>
    <xf numFmtId="4" fontId="123" fillId="0" borderId="16" xfId="962" applyNumberFormat="1" applyFont="1" applyBorder="1" applyAlignment="1">
      <alignment horizontal="left" vertical="top" wrapText="1"/>
    </xf>
    <xf numFmtId="4" fontId="123" fillId="0" borderId="17" xfId="962" applyNumberFormat="1" applyFont="1" applyBorder="1" applyAlignment="1">
      <alignment horizontal="left" vertical="top" wrapText="1"/>
    </xf>
    <xf numFmtId="0" fontId="123" fillId="0" borderId="16" xfId="962" applyFont="1" applyBorder="1" applyAlignment="1">
      <alignment horizontal="center" vertical="center" wrapText="1"/>
    </xf>
    <xf numFmtId="0" fontId="120" fillId="0" borderId="0" xfId="902" applyFont="1" applyAlignment="1">
      <alignment horizontal="center" vertical="center" wrapText="1"/>
    </xf>
    <xf numFmtId="0" fontId="123" fillId="0" borderId="0" xfId="998" applyFont="1" applyAlignment="1">
      <alignment vertical="center" wrapText="1"/>
    </xf>
    <xf numFmtId="0" fontId="120" fillId="0" borderId="0" xfId="840" applyFont="1" applyAlignment="1">
      <alignment horizontal="center" vertical="center" wrapText="1"/>
    </xf>
    <xf numFmtId="0" fontId="123" fillId="0" borderId="0" xfId="2" applyFont="1" applyAlignment="1">
      <alignment horizontal="center" vertical="center" wrapText="1"/>
    </xf>
    <xf numFmtId="49" fontId="120" fillId="0" borderId="1" xfId="902" applyNumberFormat="1" applyFont="1" applyFill="1" applyBorder="1" applyAlignment="1">
      <alignment horizontal="center" vertical="center" wrapText="1"/>
    </xf>
    <xf numFmtId="49" fontId="120" fillId="0" borderId="1" xfId="962" applyNumberFormat="1" applyFont="1" applyBorder="1" applyAlignment="1">
      <alignment horizontal="center" vertical="center" wrapText="1"/>
    </xf>
    <xf numFmtId="4" fontId="123" fillId="0" borderId="12" xfId="962" applyNumberFormat="1" applyFont="1" applyBorder="1" applyAlignment="1">
      <alignment horizontal="left" vertical="top" wrapText="1"/>
    </xf>
    <xf numFmtId="4" fontId="119" fillId="0" borderId="1" xfId="962" applyNumberFormat="1" applyFont="1" applyBorder="1" applyAlignment="1">
      <alignment horizontal="left" vertical="top"/>
    </xf>
    <xf numFmtId="4" fontId="119" fillId="0" borderId="16" xfId="962" applyNumberFormat="1" applyFont="1" applyBorder="1" applyAlignment="1">
      <alignment horizontal="left" vertical="top"/>
    </xf>
    <xf numFmtId="4" fontId="119" fillId="0" borderId="17" xfId="962" applyNumberFormat="1" applyFont="1" applyBorder="1" applyAlignment="1">
      <alignment horizontal="left" vertical="top"/>
    </xf>
    <xf numFmtId="166" fontId="123" fillId="0" borderId="13" xfId="1247" applyNumberFormat="1" applyFont="1" applyBorder="1" applyAlignment="1">
      <alignment horizontal="left" vertical="top" wrapText="1"/>
    </xf>
    <xf numFmtId="166" fontId="123" fillId="0" borderId="14" xfId="1247" applyNumberFormat="1" applyFont="1" applyBorder="1" applyAlignment="1">
      <alignment horizontal="left" vertical="top" wrapText="1"/>
    </xf>
    <xf numFmtId="166" fontId="123" fillId="0" borderId="15" xfId="1247" applyNumberFormat="1" applyFont="1" applyBorder="1" applyAlignment="1">
      <alignment horizontal="left" vertical="top" wrapText="1"/>
    </xf>
    <xf numFmtId="166" fontId="123" fillId="3" borderId="13" xfId="1" applyNumberFormat="1" applyFont="1" applyFill="1" applyBorder="1" applyAlignment="1">
      <alignment horizontal="center" vertical="center"/>
    </xf>
    <xf numFmtId="166" fontId="123" fillId="3" borderId="14" xfId="1" applyNumberFormat="1" applyFont="1" applyFill="1" applyBorder="1" applyAlignment="1">
      <alignment horizontal="center" vertical="center"/>
    </xf>
    <xf numFmtId="166" fontId="123" fillId="3" borderId="15" xfId="1" applyNumberFormat="1" applyFont="1" applyFill="1" applyBorder="1" applyAlignment="1">
      <alignment horizontal="center" vertical="center"/>
    </xf>
    <xf numFmtId="0" fontId="120" fillId="0" borderId="0" xfId="1247" applyFont="1" applyAlignment="1">
      <alignment horizontal="center" vertical="center" wrapText="1"/>
    </xf>
    <xf numFmtId="0" fontId="120" fillId="0" borderId="1" xfId="1247" applyFont="1" applyBorder="1" applyAlignment="1">
      <alignment horizontal="center" vertical="center" wrapText="1"/>
    </xf>
    <xf numFmtId="0" fontId="126" fillId="0" borderId="1" xfId="1247" applyFont="1" applyBorder="1" applyAlignment="1">
      <alignment horizontal="center" vertical="center" wrapText="1"/>
    </xf>
    <xf numFmtId="49" fontId="127" fillId="0" borderId="12" xfId="1247" applyNumberFormat="1" applyFont="1" applyBorder="1" applyAlignment="1">
      <alignment horizontal="center" vertical="top" wrapText="1"/>
    </xf>
    <xf numFmtId="49" fontId="127" fillId="0" borderId="17" xfId="1247" applyNumberFormat="1" applyFont="1" applyBorder="1" applyAlignment="1">
      <alignment horizontal="center" vertical="top" wrapText="1"/>
    </xf>
    <xf numFmtId="0" fontId="127" fillId="0" borderId="12" xfId="1247" applyFont="1" applyBorder="1" applyAlignment="1">
      <alignment horizontal="left" vertical="top" wrapText="1"/>
    </xf>
    <xf numFmtId="0" fontId="127" fillId="0" borderId="17" xfId="1247" applyFont="1" applyBorder="1" applyAlignment="1">
      <alignment horizontal="left" vertical="top" wrapText="1"/>
    </xf>
    <xf numFmtId="167" fontId="127" fillId="0" borderId="12" xfId="1247" applyNumberFormat="1" applyFont="1" applyBorder="1" applyAlignment="1">
      <alignment horizontal="left" vertical="top" wrapText="1"/>
    </xf>
    <xf numFmtId="167" fontId="127" fillId="0" borderId="17" xfId="1247" applyNumberFormat="1" applyFont="1" applyBorder="1" applyAlignment="1">
      <alignment horizontal="left" vertical="top" wrapText="1"/>
    </xf>
    <xf numFmtId="0" fontId="123" fillId="0" borderId="12" xfId="1247" applyFont="1" applyBorder="1" applyAlignment="1">
      <alignment horizontal="justify" vertical="top" wrapText="1"/>
    </xf>
    <xf numFmtId="0" fontId="123" fillId="0" borderId="17" xfId="1247" applyFont="1" applyBorder="1" applyAlignment="1">
      <alignment horizontal="justify" vertical="top" wrapText="1"/>
    </xf>
    <xf numFmtId="167" fontId="123" fillId="0" borderId="13" xfId="1" applyNumberFormat="1" applyFont="1" applyBorder="1" applyAlignment="1">
      <alignment horizontal="left" vertical="top" wrapText="1"/>
    </xf>
    <xf numFmtId="167" fontId="123" fillId="0" borderId="14" xfId="1" applyNumberFormat="1" applyFont="1" applyBorder="1" applyAlignment="1">
      <alignment horizontal="left" vertical="top" wrapText="1"/>
    </xf>
    <xf numFmtId="167" fontId="123" fillId="0" borderId="15" xfId="1" applyNumberFormat="1" applyFont="1" applyBorder="1" applyAlignment="1">
      <alignment horizontal="left" vertical="top" wrapText="1"/>
    </xf>
    <xf numFmtId="166" fontId="123" fillId="0" borderId="13" xfId="1" applyNumberFormat="1" applyFont="1" applyBorder="1" applyAlignment="1">
      <alignment horizontal="left" vertical="center" wrapText="1"/>
    </xf>
    <xf numFmtId="166" fontId="123" fillId="0" borderId="14" xfId="1" applyNumberFormat="1" applyFont="1" applyBorder="1" applyAlignment="1">
      <alignment horizontal="left" vertical="center" wrapText="1"/>
    </xf>
    <xf numFmtId="166" fontId="123" fillId="0" borderId="15" xfId="1" applyNumberFormat="1" applyFont="1" applyBorder="1" applyAlignment="1">
      <alignment horizontal="left" vertical="center" wrapText="1"/>
    </xf>
    <xf numFmtId="166" fontId="123" fillId="0" borderId="18" xfId="1" applyNumberFormat="1" applyFont="1" applyBorder="1" applyAlignment="1">
      <alignment horizontal="left" vertical="top" wrapText="1"/>
    </xf>
    <xf numFmtId="166" fontId="123" fillId="0" borderId="25" xfId="1" applyNumberFormat="1" applyFont="1" applyBorder="1" applyAlignment="1">
      <alignment horizontal="left" vertical="top"/>
    </xf>
    <xf numFmtId="166" fontId="123" fillId="0" borderId="26" xfId="1" applyNumberFormat="1" applyFont="1" applyBorder="1" applyAlignment="1">
      <alignment horizontal="left" vertical="top"/>
    </xf>
    <xf numFmtId="166" fontId="123" fillId="0" borderId="19" xfId="1" applyNumberFormat="1" applyFont="1" applyBorder="1" applyAlignment="1">
      <alignment horizontal="left" vertical="top"/>
    </xf>
    <xf numFmtId="166" fontId="123" fillId="0" borderId="11" xfId="1" applyNumberFormat="1" applyFont="1" applyBorder="1" applyAlignment="1">
      <alignment horizontal="left" vertical="top"/>
    </xf>
    <xf numFmtId="166" fontId="123" fillId="0" borderId="24" xfId="1" applyNumberFormat="1" applyFont="1" applyBorder="1" applyAlignment="1">
      <alignment horizontal="left" vertical="top"/>
    </xf>
    <xf numFmtId="4" fontId="120" fillId="0" borderId="1" xfId="1247" applyNumberFormat="1" applyFont="1" applyBorder="1" applyAlignment="1">
      <alignment horizontal="center" vertical="center"/>
    </xf>
    <xf numFmtId="0" fontId="123" fillId="0" borderId="1" xfId="1247" applyFont="1" applyBorder="1" applyAlignment="1">
      <alignment horizontal="center" vertical="center"/>
    </xf>
    <xf numFmtId="0" fontId="120" fillId="0" borderId="1" xfId="1247" applyFont="1" applyBorder="1" applyAlignment="1">
      <alignment horizontal="center" vertical="top" wrapText="1"/>
    </xf>
    <xf numFmtId="49" fontId="120" fillId="0" borderId="1" xfId="1247" applyNumberFormat="1" applyFont="1" applyBorder="1" applyAlignment="1">
      <alignment horizontal="center" vertical="top" wrapText="1"/>
    </xf>
    <xf numFmtId="4" fontId="120" fillId="0" borderId="1" xfId="1247" applyNumberFormat="1" applyFont="1" applyBorder="1" applyAlignment="1">
      <alignment horizontal="center" vertical="center" wrapText="1"/>
    </xf>
    <xf numFmtId="0" fontId="124" fillId="0" borderId="1" xfId="1247" applyFont="1" applyBorder="1" applyAlignment="1" applyProtection="1">
      <alignment horizontal="center" vertical="center" wrapText="1"/>
      <protection locked="0"/>
    </xf>
    <xf numFmtId="166" fontId="123" fillId="3" borderId="13" xfId="1" applyNumberFormat="1" applyFont="1" applyFill="1" applyBorder="1" applyAlignment="1">
      <alignment horizontal="left" vertical="center" wrapText="1"/>
    </xf>
    <xf numFmtId="166" fontId="123" fillId="3" borderId="14" xfId="1" applyNumberFormat="1" applyFont="1" applyFill="1" applyBorder="1" applyAlignment="1">
      <alignment horizontal="left" vertical="center"/>
    </xf>
    <xf numFmtId="166" fontId="123" fillId="3" borderId="15" xfId="1" applyNumberFormat="1" applyFont="1" applyFill="1" applyBorder="1" applyAlignment="1">
      <alignment horizontal="left" vertical="center"/>
    </xf>
    <xf numFmtId="166" fontId="123" fillId="3" borderId="14" xfId="1" applyNumberFormat="1" applyFont="1" applyFill="1" applyBorder="1" applyAlignment="1">
      <alignment horizontal="left" vertical="center" wrapText="1"/>
    </xf>
    <xf numFmtId="166" fontId="123" fillId="3" borderId="15" xfId="1" applyNumberFormat="1" applyFont="1" applyFill="1" applyBorder="1" applyAlignment="1">
      <alignment horizontal="left" vertical="center" wrapText="1"/>
    </xf>
    <xf numFmtId="49" fontId="126" fillId="0" borderId="1" xfId="1247" applyNumberFormat="1" applyFont="1" applyBorder="1" applyAlignment="1">
      <alignment horizontal="center" vertical="top" wrapText="1"/>
    </xf>
    <xf numFmtId="0" fontId="126" fillId="0" borderId="1" xfId="1247" applyFont="1" applyBorder="1" applyAlignment="1">
      <alignment horizontal="left" vertical="top" wrapText="1"/>
    </xf>
    <xf numFmtId="49" fontId="120" fillId="0" borderId="1" xfId="1" applyNumberFormat="1" applyFont="1" applyFill="1" applyBorder="1" applyAlignment="1">
      <alignment horizontal="center" vertical="center"/>
    </xf>
    <xf numFmtId="0" fontId="133" fillId="0" borderId="1" xfId="1248" applyFont="1" applyBorder="1" applyAlignment="1">
      <alignment horizontal="left" vertical="top"/>
    </xf>
    <xf numFmtId="49" fontId="123" fillId="0" borderId="12" xfId="1" applyNumberFormat="1" applyFont="1" applyBorder="1" applyAlignment="1">
      <alignment horizontal="center" vertical="top"/>
    </xf>
    <xf numFmtId="49" fontId="123" fillId="0" borderId="16" xfId="1" applyNumberFormat="1" applyFont="1" applyBorder="1" applyAlignment="1">
      <alignment horizontal="center" vertical="top"/>
    </xf>
    <xf numFmtId="49" fontId="123" fillId="0" borderId="17" xfId="1" applyNumberFormat="1" applyFont="1" applyBorder="1" applyAlignment="1">
      <alignment horizontal="center" vertical="top"/>
    </xf>
    <xf numFmtId="0" fontId="120" fillId="0" borderId="12" xfId="1" applyFont="1" applyBorder="1" applyAlignment="1">
      <alignment horizontal="center" vertical="center"/>
    </xf>
    <xf numFmtId="0" fontId="120" fillId="0" borderId="16" xfId="1" applyFont="1" applyBorder="1" applyAlignment="1">
      <alignment horizontal="center" vertical="center"/>
    </xf>
    <xf numFmtId="0" fontId="120" fillId="0" borderId="17" xfId="1" applyFont="1" applyBorder="1" applyAlignment="1">
      <alignment horizontal="center" vertical="center"/>
    </xf>
    <xf numFmtId="49" fontId="128" fillId="0" borderId="1" xfId="1248" applyNumberFormat="1" applyFont="1" applyBorder="1" applyAlignment="1">
      <alignment horizontal="center" vertical="top"/>
    </xf>
    <xf numFmtId="0" fontId="130" fillId="0" borderId="1" xfId="1248" applyFont="1" applyBorder="1" applyAlignment="1">
      <alignment horizontal="center" vertical="center" wrapText="1"/>
    </xf>
    <xf numFmtId="0" fontId="128" fillId="0" borderId="1" xfId="1248" applyFont="1" applyBorder="1" applyAlignment="1">
      <alignment horizontal="left" vertical="top" wrapText="1"/>
    </xf>
    <xf numFmtId="0" fontId="130" fillId="0" borderId="1" xfId="1248" applyFont="1" applyBorder="1" applyAlignment="1">
      <alignment horizontal="center" vertical="center"/>
    </xf>
    <xf numFmtId="49" fontId="130" fillId="0" borderId="1" xfId="1248" applyNumberFormat="1" applyFont="1" applyBorder="1" applyAlignment="1">
      <alignment horizontal="center" vertical="top"/>
    </xf>
    <xf numFmtId="0" fontId="130" fillId="0" borderId="1" xfId="1248" applyFont="1" applyBorder="1" applyAlignment="1">
      <alignment horizontal="left" vertical="top" wrapText="1"/>
    </xf>
    <xf numFmtId="0" fontId="120" fillId="0" borderId="1" xfId="1248" applyFont="1" applyBorder="1" applyAlignment="1">
      <alignment horizontal="left" vertical="top" wrapText="1"/>
    </xf>
    <xf numFmtId="167" fontId="123" fillId="0" borderId="1" xfId="1248" applyNumberFormat="1" applyFont="1" applyBorder="1" applyAlignment="1">
      <alignment horizontal="left" vertical="top" wrapText="1"/>
    </xf>
    <xf numFmtId="0" fontId="123" fillId="0" borderId="1" xfId="1248" applyFont="1" applyBorder="1" applyAlignment="1">
      <alignment horizontal="left" vertical="top" wrapText="1"/>
    </xf>
    <xf numFmtId="167" fontId="120" fillId="0" borderId="12" xfId="1248" applyNumberFormat="1" applyFont="1" applyBorder="1" applyAlignment="1">
      <alignment horizontal="center" vertical="top"/>
    </xf>
    <xf numFmtId="167" fontId="120" fillId="0" borderId="16" xfId="1248" applyNumberFormat="1" applyFont="1" applyBorder="1" applyAlignment="1">
      <alignment horizontal="center" vertical="top"/>
    </xf>
    <xf numFmtId="167" fontId="120" fillId="0" borderId="17" xfId="1248" applyNumberFormat="1" applyFont="1" applyBorder="1" applyAlignment="1">
      <alignment horizontal="center" vertical="top"/>
    </xf>
    <xf numFmtId="0" fontId="133" fillId="0" borderId="12" xfId="1248" applyFont="1" applyBorder="1" applyAlignment="1">
      <alignment horizontal="left" vertical="top"/>
    </xf>
    <xf numFmtId="0" fontId="133" fillId="0" borderId="16" xfId="1248" applyFont="1" applyBorder="1" applyAlignment="1">
      <alignment horizontal="left" vertical="top"/>
    </xf>
    <xf numFmtId="0" fontId="133" fillId="0" borderId="17" xfId="1248" applyFont="1" applyBorder="1" applyAlignment="1">
      <alignment horizontal="left" vertical="top"/>
    </xf>
    <xf numFmtId="167" fontId="131" fillId="0" borderId="1" xfId="1248" applyNumberFormat="1" applyFont="1" applyBorder="1" applyAlignment="1">
      <alignment horizontal="center" vertical="top"/>
    </xf>
    <xf numFmtId="167" fontId="123" fillId="0" borderId="1" xfId="1248" applyNumberFormat="1" applyFont="1" applyFill="1" applyBorder="1" applyAlignment="1">
      <alignment horizontal="left" vertical="top" wrapText="1"/>
    </xf>
    <xf numFmtId="167" fontId="123" fillId="0" borderId="1" xfId="1248" applyNumberFormat="1" applyFont="1" applyFill="1" applyBorder="1" applyAlignment="1">
      <alignment horizontal="center" vertical="top" wrapText="1"/>
    </xf>
    <xf numFmtId="0" fontId="123" fillId="0" borderId="0" xfId="1" applyFont="1"/>
    <xf numFmtId="0" fontId="124" fillId="0" borderId="1" xfId="1" applyFont="1" applyFill="1" applyBorder="1" applyAlignment="1">
      <alignment horizontal="center" vertical="center" wrapText="1"/>
    </xf>
    <xf numFmtId="49" fontId="124" fillId="0" borderId="1" xfId="840" applyNumberFormat="1" applyFont="1" applyBorder="1" applyAlignment="1">
      <alignment horizontal="center" vertical="center" wrapText="1"/>
    </xf>
    <xf numFmtId="49" fontId="124" fillId="0" borderId="1" xfId="840" applyNumberFormat="1" applyFont="1" applyBorder="1" applyAlignment="1">
      <alignment horizontal="left" vertical="top" wrapText="1"/>
    </xf>
    <xf numFmtId="167" fontId="124" fillId="0" borderId="1" xfId="840" applyNumberFormat="1" applyFont="1" applyBorder="1" applyAlignment="1">
      <alignment horizontal="justify" vertical="top" wrapText="1"/>
    </xf>
    <xf numFmtId="167" fontId="125" fillId="0" borderId="1" xfId="840" applyNumberFormat="1" applyFont="1" applyBorder="1" applyAlignment="1">
      <alignment horizontal="justify" vertical="top" wrapText="1"/>
    </xf>
    <xf numFmtId="49" fontId="125" fillId="0" borderId="1" xfId="840" applyNumberFormat="1" applyFont="1" applyBorder="1" applyAlignment="1">
      <alignment horizontal="center" vertical="center" wrapText="1"/>
    </xf>
    <xf numFmtId="49" fontId="123" fillId="0" borderId="1" xfId="1" applyNumberFormat="1" applyFont="1" applyBorder="1" applyAlignment="1">
      <alignment horizontal="left" vertical="top" wrapText="1"/>
    </xf>
    <xf numFmtId="0" fontId="128" fillId="0" borderId="1" xfId="1" applyFont="1" applyBorder="1" applyAlignment="1">
      <alignment horizontal="justify" vertical="top" wrapText="1"/>
    </xf>
    <xf numFmtId="0" fontId="123" fillId="0" borderId="1" xfId="1" applyFont="1" applyBorder="1" applyAlignment="1">
      <alignment horizontal="justify" vertical="top" wrapText="1"/>
    </xf>
    <xf numFmtId="0" fontId="125" fillId="0" borderId="1" xfId="840" applyFont="1" applyBorder="1" applyAlignment="1">
      <alignment horizontal="center" vertical="center" wrapText="1"/>
    </xf>
    <xf numFmtId="49" fontId="124" fillId="0" borderId="12" xfId="840" applyNumberFormat="1" applyFont="1" applyBorder="1" applyAlignment="1">
      <alignment horizontal="left" vertical="center" wrapText="1"/>
    </xf>
    <xf numFmtId="49" fontId="124" fillId="0" borderId="16" xfId="840" applyNumberFormat="1" applyFont="1" applyBorder="1" applyAlignment="1">
      <alignment horizontal="left" vertical="center" wrapText="1"/>
    </xf>
    <xf numFmtId="49" fontId="124" fillId="0" borderId="17" xfId="840" applyNumberFormat="1" applyFont="1" applyBorder="1" applyAlignment="1">
      <alignment horizontal="left" vertical="center" wrapText="1"/>
    </xf>
    <xf numFmtId="167" fontId="124" fillId="0" borderId="1" xfId="840" applyNumberFormat="1" applyFont="1" applyBorder="1" applyAlignment="1">
      <alignment horizontal="center" vertical="top" wrapText="1"/>
    </xf>
    <xf numFmtId="49" fontId="123" fillId="0" borderId="1" xfId="840" applyNumberFormat="1" applyFont="1" applyBorder="1" applyAlignment="1">
      <alignment horizontal="center" vertical="center" wrapText="1"/>
    </xf>
    <xf numFmtId="0" fontId="123" fillId="0" borderId="1" xfId="840" applyFont="1" applyBorder="1" applyAlignment="1">
      <alignment horizontal="left" vertical="top" wrapText="1"/>
    </xf>
    <xf numFmtId="167" fontId="123" fillId="0" borderId="1" xfId="840" applyNumberFormat="1" applyFont="1" applyBorder="1" applyAlignment="1">
      <alignment horizontal="justify" vertical="top" wrapText="1"/>
    </xf>
    <xf numFmtId="167" fontId="123" fillId="3" borderId="1" xfId="840" applyNumberFormat="1" applyFont="1" applyFill="1" applyBorder="1" applyAlignment="1">
      <alignment horizontal="justify" vertical="top" wrapText="1"/>
    </xf>
    <xf numFmtId="49" fontId="125" fillId="0" borderId="1" xfId="840" applyNumberFormat="1" applyFont="1" applyBorder="1" applyAlignment="1">
      <alignment horizontal="left" vertical="top" wrapText="1"/>
    </xf>
    <xf numFmtId="167" fontId="125" fillId="0" borderId="1" xfId="840" applyNumberFormat="1" applyFont="1" applyBorder="1" applyAlignment="1">
      <alignment horizontal="center" vertical="top" wrapText="1"/>
    </xf>
    <xf numFmtId="0" fontId="124" fillId="0" borderId="1" xfId="1" applyFont="1" applyFill="1" applyBorder="1" applyAlignment="1">
      <alignment horizontal="center" vertical="center"/>
    </xf>
    <xf numFmtId="49" fontId="130" fillId="0" borderId="1" xfId="1" applyNumberFormat="1" applyFont="1" applyBorder="1" applyAlignment="1">
      <alignment horizontal="center" vertical="center" wrapText="1"/>
    </xf>
    <xf numFmtId="0" fontId="130" fillId="0" borderId="1" xfId="1" applyFont="1" applyBorder="1" applyAlignment="1">
      <alignment horizontal="left" vertical="top" wrapText="1"/>
    </xf>
    <xf numFmtId="0" fontId="130" fillId="0" borderId="1" xfId="1" applyFont="1" applyBorder="1" applyAlignment="1">
      <alignment horizontal="justify" vertical="top" wrapText="1"/>
    </xf>
    <xf numFmtId="49" fontId="128" fillId="0" borderId="1" xfId="1" applyNumberFormat="1" applyFont="1" applyBorder="1" applyAlignment="1">
      <alignment horizontal="center" vertical="center" wrapText="1"/>
    </xf>
    <xf numFmtId="0" fontId="128" fillId="0" borderId="1" xfId="1" applyFont="1" applyBorder="1" applyAlignment="1">
      <alignment horizontal="left" vertical="top" wrapText="1"/>
    </xf>
    <xf numFmtId="49" fontId="123" fillId="0" borderId="1" xfId="1" applyNumberFormat="1" applyFont="1" applyBorder="1" applyAlignment="1">
      <alignment horizontal="center" vertical="center" wrapText="1"/>
    </xf>
    <xf numFmtId="0" fontId="125" fillId="0" borderId="1" xfId="1" applyFont="1" applyBorder="1" applyAlignment="1">
      <alignment horizontal="justify" vertical="top" wrapText="1"/>
    </xf>
    <xf numFmtId="49" fontId="130" fillId="0" borderId="12" xfId="1" applyNumberFormat="1" applyFont="1" applyBorder="1" applyAlignment="1">
      <alignment horizontal="center" vertical="center" wrapText="1"/>
    </xf>
    <xf numFmtId="49" fontId="130" fillId="0" borderId="16" xfId="1" applyNumberFormat="1" applyFont="1" applyBorder="1" applyAlignment="1">
      <alignment horizontal="center" vertical="center" wrapText="1"/>
    </xf>
    <xf numFmtId="49" fontId="130" fillId="0" borderId="17" xfId="1" applyNumberFormat="1" applyFont="1" applyBorder="1" applyAlignment="1">
      <alignment horizontal="center" vertical="center" wrapText="1"/>
    </xf>
    <xf numFmtId="0" fontId="130" fillId="0" borderId="12" xfId="1" applyFont="1" applyBorder="1" applyAlignment="1">
      <alignment horizontal="left" vertical="top" wrapText="1"/>
    </xf>
    <xf numFmtId="0" fontId="130" fillId="0" borderId="16" xfId="1" applyFont="1" applyBorder="1" applyAlignment="1">
      <alignment horizontal="left" vertical="top" wrapText="1"/>
    </xf>
    <xf numFmtId="0" fontId="130" fillId="0" borderId="17" xfId="1" applyFont="1" applyBorder="1" applyAlignment="1">
      <alignment horizontal="left" vertical="top" wrapText="1"/>
    </xf>
    <xf numFmtId="0" fontId="130" fillId="0" borderId="12" xfId="1" applyFont="1" applyBorder="1" applyAlignment="1">
      <alignment horizontal="center" vertical="top" wrapText="1"/>
    </xf>
    <xf numFmtId="0" fontId="130" fillId="0" borderId="16" xfId="1" applyFont="1" applyBorder="1" applyAlignment="1">
      <alignment horizontal="center" vertical="top" wrapText="1"/>
    </xf>
    <xf numFmtId="0" fontId="130" fillId="0" borderId="17" xfId="1" applyFont="1" applyBorder="1" applyAlignment="1">
      <alignment horizontal="center" vertical="top" wrapText="1"/>
    </xf>
    <xf numFmtId="0" fontId="130" fillId="0" borderId="12" xfId="1" applyFont="1" applyFill="1" applyBorder="1" applyAlignment="1">
      <alignment horizontal="justify" vertical="top" wrapText="1"/>
    </xf>
    <xf numFmtId="0" fontId="130" fillId="0" borderId="16" xfId="1" applyFont="1" applyFill="1" applyBorder="1" applyAlignment="1">
      <alignment horizontal="justify" vertical="top" wrapText="1"/>
    </xf>
    <xf numFmtId="0" fontId="130" fillId="0" borderId="17" xfId="1" applyFont="1" applyFill="1" applyBorder="1" applyAlignment="1">
      <alignment horizontal="justify" vertical="top" wrapText="1"/>
    </xf>
    <xf numFmtId="49" fontId="123" fillId="0" borderId="12" xfId="1" applyNumberFormat="1" applyFont="1" applyBorder="1" applyAlignment="1">
      <alignment horizontal="center" vertical="center" wrapText="1"/>
    </xf>
    <xf numFmtId="49" fontId="123" fillId="0" borderId="16" xfId="1" applyNumberFormat="1" applyFont="1" applyBorder="1" applyAlignment="1">
      <alignment horizontal="center" vertical="center" wrapText="1"/>
    </xf>
    <xf numFmtId="49" fontId="123" fillId="0" borderId="17" xfId="1" applyNumberFormat="1" applyFont="1" applyBorder="1" applyAlignment="1">
      <alignment horizontal="center" vertical="center" wrapText="1"/>
    </xf>
    <xf numFmtId="0" fontId="125" fillId="0" borderId="12" xfId="1" applyFont="1" applyFill="1" applyBorder="1" applyAlignment="1">
      <alignment horizontal="justify" vertical="top" wrapText="1"/>
    </xf>
    <xf numFmtId="0" fontId="125" fillId="0" borderId="16" xfId="1" applyFont="1" applyFill="1" applyBorder="1" applyAlignment="1">
      <alignment horizontal="justify" vertical="top" wrapText="1"/>
    </xf>
    <xf numFmtId="0" fontId="125" fillId="0" borderId="17" xfId="1" applyFont="1" applyFill="1" applyBorder="1" applyAlignment="1">
      <alignment horizontal="justify" vertical="top" wrapText="1"/>
    </xf>
    <xf numFmtId="0" fontId="125" fillId="3" borderId="12" xfId="1" applyFont="1" applyFill="1" applyBorder="1" applyAlignment="1">
      <alignment horizontal="justify" vertical="top" wrapText="1"/>
    </xf>
    <xf numFmtId="0" fontId="125" fillId="3" borderId="16" xfId="1" applyFont="1" applyFill="1" applyBorder="1" applyAlignment="1">
      <alignment horizontal="justify" vertical="top" wrapText="1"/>
    </xf>
    <xf numFmtId="0" fontId="125" fillId="3" borderId="17" xfId="1" applyFont="1" applyFill="1" applyBorder="1" applyAlignment="1">
      <alignment horizontal="justify" vertical="top" wrapText="1"/>
    </xf>
    <xf numFmtId="0" fontId="125" fillId="0" borderId="12" xfId="1" applyFont="1" applyBorder="1" applyAlignment="1">
      <alignment horizontal="center" vertical="top" wrapText="1"/>
    </xf>
    <xf numFmtId="0" fontId="125" fillId="0" borderId="17" xfId="1" applyFont="1" applyBorder="1" applyAlignment="1">
      <alignment horizontal="center" vertical="top" wrapText="1"/>
    </xf>
    <xf numFmtId="49" fontId="125" fillId="0" borderId="12" xfId="1" applyNumberFormat="1" applyFont="1" applyBorder="1" applyAlignment="1">
      <alignment horizontal="justify" vertical="top" wrapText="1"/>
    </xf>
    <xf numFmtId="49" fontId="125" fillId="0" borderId="17" xfId="1" applyNumberFormat="1" applyFont="1" applyBorder="1" applyAlignment="1">
      <alignment horizontal="justify" vertical="top" wrapText="1"/>
    </xf>
    <xf numFmtId="0" fontId="125" fillId="0" borderId="12" xfId="1" applyFont="1" applyBorder="1" applyAlignment="1">
      <alignment horizontal="justify" vertical="top" wrapText="1"/>
    </xf>
    <xf numFmtId="0" fontId="125" fillId="0" borderId="16" xfId="1" applyFont="1" applyBorder="1" applyAlignment="1">
      <alignment horizontal="justify" vertical="top" wrapText="1"/>
    </xf>
    <xf numFmtId="0" fontId="125" fillId="0" borderId="17" xfId="1" applyFont="1" applyBorder="1" applyAlignment="1">
      <alignment horizontal="justify" vertical="top" wrapText="1"/>
    </xf>
    <xf numFmtId="167" fontId="123" fillId="0" borderId="12" xfId="1" applyNumberFormat="1" applyFont="1" applyBorder="1" applyAlignment="1">
      <alignment horizontal="center" vertical="center" wrapText="1"/>
    </xf>
    <xf numFmtId="167" fontId="123" fillId="0" borderId="17" xfId="1" applyNumberFormat="1" applyFont="1" applyBorder="1" applyAlignment="1">
      <alignment horizontal="center" vertical="center" wrapText="1"/>
    </xf>
    <xf numFmtId="0" fontId="125" fillId="3" borderId="1" xfId="1" applyFont="1" applyFill="1" applyBorder="1" applyAlignment="1">
      <alignment horizontal="justify" vertical="top" wrapText="1"/>
    </xf>
    <xf numFmtId="0" fontId="123" fillId="0" borderId="12" xfId="1" applyFont="1" applyFill="1" applyBorder="1" applyAlignment="1">
      <alignment horizontal="justify" vertical="top" wrapText="1"/>
    </xf>
    <xf numFmtId="0" fontId="123" fillId="0" borderId="17" xfId="1" applyFont="1" applyFill="1" applyBorder="1" applyAlignment="1">
      <alignment horizontal="justify" vertical="top" wrapText="1"/>
    </xf>
    <xf numFmtId="49" fontId="123" fillId="3" borderId="1" xfId="1" applyNumberFormat="1" applyFont="1" applyFill="1" applyBorder="1" applyAlignment="1">
      <alignment horizontal="justify" vertical="top" wrapText="1"/>
    </xf>
    <xf numFmtId="0" fontId="125" fillId="3" borderId="1" xfId="840" applyFont="1" applyFill="1" applyBorder="1" applyAlignment="1">
      <alignment horizontal="justify" vertical="center" wrapText="1"/>
    </xf>
    <xf numFmtId="0" fontId="125" fillId="3" borderId="13" xfId="840" applyFont="1" applyFill="1" applyBorder="1" applyAlignment="1">
      <alignment horizontal="justify" vertical="center" wrapText="1"/>
    </xf>
    <xf numFmtId="0" fontId="125" fillId="3" borderId="14" xfId="840" applyFont="1" applyFill="1" applyBorder="1" applyAlignment="1">
      <alignment horizontal="justify" vertical="center" wrapText="1"/>
    </xf>
    <xf numFmtId="0" fontId="125" fillId="3" borderId="15" xfId="840" applyFont="1" applyFill="1" applyBorder="1" applyAlignment="1">
      <alignment horizontal="justify" vertical="center" wrapText="1"/>
    </xf>
    <xf numFmtId="0" fontId="125" fillId="0" borderId="1" xfId="840" applyFont="1" applyBorder="1" applyAlignment="1">
      <alignment horizontal="left" vertical="top" wrapText="1"/>
    </xf>
    <xf numFmtId="0" fontId="125" fillId="0" borderId="1" xfId="840" applyFont="1" applyBorder="1" applyAlignment="1">
      <alignment horizontal="justify" vertical="top" wrapText="1"/>
    </xf>
    <xf numFmtId="0" fontId="124" fillId="0" borderId="1" xfId="840" applyFont="1" applyBorder="1" applyAlignment="1">
      <alignment horizontal="justify" vertical="top" wrapText="1"/>
    </xf>
    <xf numFmtId="0" fontId="125" fillId="0" borderId="12" xfId="840" applyFont="1" applyBorder="1" applyAlignment="1">
      <alignment horizontal="center" vertical="center" wrapText="1"/>
    </xf>
    <xf numFmtId="0" fontId="125" fillId="0" borderId="16" xfId="840" applyFont="1" applyBorder="1" applyAlignment="1">
      <alignment horizontal="center" vertical="center" wrapText="1"/>
    </xf>
    <xf numFmtId="0" fontId="125" fillId="0" borderId="17" xfId="840" applyFont="1" applyBorder="1" applyAlignment="1">
      <alignment horizontal="center" vertical="center" wrapText="1"/>
    </xf>
    <xf numFmtId="167" fontId="124" fillId="0" borderId="12" xfId="1" applyNumberFormat="1" applyFont="1" applyBorder="1" applyAlignment="1">
      <alignment horizontal="left" vertical="center" wrapText="1"/>
    </xf>
    <xf numFmtId="167" fontId="124" fillId="0" borderId="16" xfId="1" applyNumberFormat="1" applyFont="1" applyBorder="1" applyAlignment="1">
      <alignment horizontal="left" vertical="center" wrapText="1"/>
    </xf>
    <xf numFmtId="167" fontId="124" fillId="0" borderId="17" xfId="1" applyNumberFormat="1" applyFont="1" applyBorder="1" applyAlignment="1">
      <alignment horizontal="left" vertical="center" wrapText="1"/>
    </xf>
    <xf numFmtId="167" fontId="120" fillId="3" borderId="12" xfId="1" applyNumberFormat="1" applyFont="1" applyFill="1" applyBorder="1" applyAlignment="1">
      <alignment horizontal="center" vertical="top" wrapText="1"/>
    </xf>
    <xf numFmtId="167" fontId="120" fillId="3" borderId="16" xfId="1" applyNumberFormat="1" applyFont="1" applyFill="1" applyBorder="1" applyAlignment="1">
      <alignment horizontal="center" vertical="top" wrapText="1"/>
    </xf>
    <xf numFmtId="167" fontId="120" fillId="3" borderId="17" xfId="1" applyNumberFormat="1" applyFont="1" applyFill="1" applyBorder="1" applyAlignment="1">
      <alignment horizontal="center" vertical="top" wrapText="1"/>
    </xf>
    <xf numFmtId="0" fontId="124" fillId="0" borderId="1" xfId="840" applyFont="1" applyBorder="1" applyAlignment="1">
      <alignment horizontal="center" vertical="center" wrapText="1"/>
    </xf>
    <xf numFmtId="0" fontId="124" fillId="0" borderId="12" xfId="840" applyFont="1" applyBorder="1" applyAlignment="1">
      <alignment horizontal="left" vertical="center" wrapText="1"/>
    </xf>
    <xf numFmtId="0" fontId="124" fillId="0" borderId="16" xfId="840" applyFont="1" applyBorder="1" applyAlignment="1">
      <alignment horizontal="left" vertical="center" wrapText="1"/>
    </xf>
    <xf numFmtId="0" fontId="124" fillId="0" borderId="17" xfId="840" applyFont="1" applyBorder="1" applyAlignment="1">
      <alignment horizontal="left" vertical="center" wrapText="1"/>
    </xf>
    <xf numFmtId="49" fontId="125" fillId="0" borderId="12" xfId="840" applyNumberFormat="1" applyFont="1" applyBorder="1" applyAlignment="1">
      <alignment horizontal="center" vertical="center" wrapText="1"/>
    </xf>
    <xf numFmtId="49" fontId="125" fillId="0" borderId="16" xfId="840" applyNumberFormat="1" applyFont="1" applyBorder="1" applyAlignment="1">
      <alignment horizontal="center" vertical="center" wrapText="1"/>
    </xf>
    <xf numFmtId="49" fontId="125" fillId="0" borderId="17" xfId="840" applyNumberFormat="1" applyFont="1" applyBorder="1" applyAlignment="1">
      <alignment horizontal="center" vertical="center" wrapText="1"/>
    </xf>
    <xf numFmtId="0" fontId="125" fillId="0" borderId="12" xfId="840" applyFont="1" applyBorder="1" applyAlignment="1">
      <alignment horizontal="left" vertical="top" wrapText="1"/>
    </xf>
    <xf numFmtId="0" fontId="125" fillId="0" borderId="16" xfId="840" applyFont="1" applyBorder="1" applyAlignment="1">
      <alignment horizontal="left" vertical="top" wrapText="1"/>
    </xf>
    <xf numFmtId="0" fontId="125" fillId="0" borderId="17" xfId="840" applyFont="1" applyBorder="1" applyAlignment="1">
      <alignment horizontal="left" vertical="top" wrapText="1"/>
    </xf>
    <xf numFmtId="0" fontId="125" fillId="0" borderId="12" xfId="840" applyFont="1" applyBorder="1" applyAlignment="1">
      <alignment horizontal="justify" vertical="top" wrapText="1"/>
    </xf>
    <xf numFmtId="0" fontId="125" fillId="0" borderId="16" xfId="840" applyFont="1" applyBorder="1" applyAlignment="1">
      <alignment horizontal="justify" vertical="top" wrapText="1"/>
    </xf>
    <xf numFmtId="0" fontId="125" fillId="0" borderId="17" xfId="840" applyFont="1" applyBorder="1" applyAlignment="1">
      <alignment horizontal="justify" vertical="top" wrapText="1"/>
    </xf>
    <xf numFmtId="167" fontId="125" fillId="3" borderId="12" xfId="840" applyNumberFormat="1" applyFont="1" applyFill="1" applyBorder="1" applyAlignment="1">
      <alignment horizontal="justify" vertical="top" wrapText="1"/>
    </xf>
    <xf numFmtId="167" fontId="125" fillId="3" borderId="16" xfId="840" applyNumberFormat="1" applyFont="1" applyFill="1" applyBorder="1" applyAlignment="1">
      <alignment horizontal="justify" vertical="top" wrapText="1"/>
    </xf>
    <xf numFmtId="167" fontId="125" fillId="3" borderId="17" xfId="840" applyNumberFormat="1" applyFont="1" applyFill="1" applyBorder="1" applyAlignment="1">
      <alignment horizontal="justify" vertical="top" wrapText="1"/>
    </xf>
    <xf numFmtId="0" fontId="128" fillId="0" borderId="1" xfId="1459" applyFont="1" applyBorder="1" applyAlignment="1">
      <alignment horizontal="center" vertical="top"/>
    </xf>
    <xf numFmtId="0" fontId="130" fillId="0" borderId="1" xfId="1459" applyFont="1" applyBorder="1" applyAlignment="1">
      <alignment horizontal="center" vertical="center" wrapText="1"/>
    </xf>
    <xf numFmtId="4" fontId="120" fillId="0" borderId="1" xfId="1" applyNumberFormat="1" applyFont="1" applyBorder="1" applyAlignment="1">
      <alignment horizontal="left" vertical="center"/>
    </xf>
    <xf numFmtId="166" fontId="120" fillId="0" borderId="1" xfId="1" applyNumberFormat="1" applyFont="1" applyBorder="1" applyAlignment="1">
      <alignment horizontal="left" vertical="top" wrapText="1"/>
    </xf>
    <xf numFmtId="49" fontId="120" fillId="0" borderId="1" xfId="1" applyNumberFormat="1" applyFont="1" applyBorder="1" applyAlignment="1">
      <alignment horizontal="left" vertical="top" wrapText="1"/>
    </xf>
    <xf numFmtId="4" fontId="123" fillId="0" borderId="1" xfId="1" applyNumberFormat="1" applyFont="1" applyBorder="1" applyAlignment="1">
      <alignment horizontal="center" vertical="top"/>
    </xf>
    <xf numFmtId="166" fontId="123" fillId="3" borderId="1" xfId="1" applyNumberFormat="1" applyFont="1" applyFill="1" applyBorder="1" applyAlignment="1">
      <alignment horizontal="left" vertical="top" wrapText="1"/>
    </xf>
    <xf numFmtId="49" fontId="123" fillId="0" borderId="1" xfId="1" applyNumberFormat="1" applyFont="1" applyBorder="1" applyAlignment="1">
      <alignment horizontal="center" vertical="top" wrapText="1"/>
    </xf>
    <xf numFmtId="0" fontId="130" fillId="0" borderId="1" xfId="1" applyFont="1" applyBorder="1" applyAlignment="1">
      <alignment horizontal="center" vertical="center" wrapText="1"/>
    </xf>
    <xf numFmtId="49" fontId="120" fillId="0" borderId="1" xfId="1" applyNumberFormat="1" applyFont="1" applyBorder="1" applyAlignment="1">
      <alignment horizontal="center" vertical="top" wrapText="1"/>
    </xf>
    <xf numFmtId="166" fontId="123" fillId="0" borderId="1" xfId="1" applyNumberFormat="1" applyFont="1" applyBorder="1" applyAlignment="1">
      <alignment horizontal="left" vertical="top" wrapText="1"/>
    </xf>
    <xf numFmtId="0" fontId="123" fillId="3" borderId="12" xfId="1" applyFont="1" applyFill="1" applyBorder="1" applyAlignment="1">
      <alignment horizontal="left" vertical="top" wrapText="1"/>
    </xf>
    <xf numFmtId="0" fontId="123" fillId="3" borderId="16" xfId="1" applyFont="1" applyFill="1" applyBorder="1" applyAlignment="1">
      <alignment horizontal="left" vertical="top" wrapText="1"/>
    </xf>
    <xf numFmtId="0" fontId="123" fillId="3" borderId="17" xfId="1" applyFont="1" applyFill="1" applyBorder="1" applyAlignment="1">
      <alignment horizontal="left" vertical="top" wrapText="1"/>
    </xf>
    <xf numFmtId="4" fontId="120" fillId="0" borderId="1" xfId="1" applyNumberFormat="1" applyFont="1" applyBorder="1" applyAlignment="1">
      <alignment horizontal="left" vertical="top"/>
    </xf>
    <xf numFmtId="0" fontId="125" fillId="0" borderId="12" xfId="1" applyFont="1" applyBorder="1" applyAlignment="1">
      <alignment horizontal="left" vertical="top" wrapText="1"/>
    </xf>
    <xf numFmtId="0" fontId="125" fillId="0" borderId="16" xfId="1" applyFont="1" applyBorder="1" applyAlignment="1">
      <alignment horizontal="left" vertical="top" wrapText="1"/>
    </xf>
    <xf numFmtId="0" fontId="125" fillId="0" borderId="17" xfId="1" applyFont="1" applyBorder="1" applyAlignment="1">
      <alignment horizontal="left" vertical="top" wrapText="1"/>
    </xf>
    <xf numFmtId="167" fontId="125" fillId="0" borderId="1" xfId="840" applyNumberFormat="1" applyFont="1" applyBorder="1" applyAlignment="1">
      <alignment horizontal="left" vertical="top" wrapText="1"/>
    </xf>
    <xf numFmtId="167" fontId="125" fillId="3" borderId="1" xfId="840" applyNumberFormat="1" applyFont="1" applyFill="1" applyBorder="1" applyAlignment="1">
      <alignment horizontal="left" vertical="top" wrapText="1"/>
    </xf>
    <xf numFmtId="4" fontId="125" fillId="0" borderId="12" xfId="1" applyNumberFormat="1" applyFont="1" applyBorder="1" applyAlignment="1">
      <alignment horizontal="justify" vertical="top" wrapText="1"/>
    </xf>
    <xf numFmtId="4" fontId="125" fillId="0" borderId="17" xfId="1" applyNumberFormat="1" applyFont="1" applyBorder="1" applyAlignment="1">
      <alignment horizontal="justify" vertical="top" wrapText="1"/>
    </xf>
    <xf numFmtId="4" fontId="125" fillId="3" borderId="1" xfId="1" applyNumberFormat="1" applyFont="1" applyFill="1" applyBorder="1" applyAlignment="1">
      <alignment horizontal="justify" vertical="top" wrapText="1"/>
    </xf>
    <xf numFmtId="4" fontId="123" fillId="0" borderId="12" xfId="1" applyNumberFormat="1" applyFont="1" applyBorder="1" applyAlignment="1">
      <alignment horizontal="justify" vertical="top" wrapText="1"/>
    </xf>
    <xf numFmtId="4" fontId="123" fillId="0" borderId="17" xfId="1" applyNumberFormat="1" applyFont="1" applyBorder="1" applyAlignment="1">
      <alignment horizontal="justify" vertical="top" wrapText="1"/>
    </xf>
    <xf numFmtId="4" fontId="123" fillId="0" borderId="1" xfId="1" applyNumberFormat="1" applyFont="1" applyBorder="1" applyAlignment="1">
      <alignment horizontal="justify" vertical="top" wrapText="1"/>
    </xf>
    <xf numFmtId="4" fontId="123" fillId="3" borderId="12" xfId="1" applyNumberFormat="1" applyFont="1" applyFill="1" applyBorder="1" applyAlignment="1">
      <alignment horizontal="center" vertical="center" wrapText="1"/>
    </xf>
    <xf numFmtId="4" fontId="123" fillId="3" borderId="17" xfId="1" applyNumberFormat="1" applyFont="1" applyFill="1" applyBorder="1" applyAlignment="1">
      <alignment horizontal="center" vertical="center" wrapText="1"/>
    </xf>
    <xf numFmtId="4" fontId="125" fillId="0" borderId="1" xfId="1" applyNumberFormat="1" applyFont="1" applyBorder="1" applyAlignment="1">
      <alignment horizontal="justify" vertical="top" wrapText="1"/>
    </xf>
    <xf numFmtId="4" fontId="125" fillId="0" borderId="12" xfId="840" applyNumberFormat="1" applyFont="1" applyBorder="1" applyAlignment="1">
      <alignment horizontal="justify" vertical="top" wrapText="1"/>
    </xf>
    <xf numFmtId="4" fontId="125" fillId="0" borderId="16" xfId="840" applyNumberFormat="1" applyFont="1" applyBorder="1" applyAlignment="1">
      <alignment horizontal="justify" vertical="top" wrapText="1"/>
    </xf>
    <xf numFmtId="4" fontId="125" fillId="0" borderId="17" xfId="840" applyNumberFormat="1" applyFont="1" applyBorder="1" applyAlignment="1">
      <alignment horizontal="justify" vertical="top" wrapText="1"/>
    </xf>
    <xf numFmtId="4" fontId="125" fillId="3" borderId="12" xfId="840" applyNumberFormat="1" applyFont="1" applyFill="1" applyBorder="1" applyAlignment="1">
      <alignment horizontal="justify" vertical="top" wrapText="1"/>
    </xf>
    <xf numFmtId="4" fontId="125" fillId="3" borderId="16" xfId="840" applyNumberFormat="1" applyFont="1" applyFill="1" applyBorder="1" applyAlignment="1">
      <alignment horizontal="justify" vertical="top" wrapText="1"/>
    </xf>
    <xf numFmtId="4" fontId="125" fillId="3" borderId="17" xfId="840" applyNumberFormat="1" applyFont="1" applyFill="1" applyBorder="1" applyAlignment="1">
      <alignment horizontal="justify" vertical="top" wrapText="1"/>
    </xf>
    <xf numFmtId="4" fontId="125" fillId="3" borderId="1" xfId="840" applyNumberFormat="1" applyFont="1" applyFill="1" applyBorder="1" applyAlignment="1">
      <alignment horizontal="justify" vertical="center" wrapText="1"/>
    </xf>
    <xf numFmtId="4" fontId="123" fillId="0" borderId="12" xfId="1" applyNumberFormat="1" applyFont="1" applyBorder="1" applyAlignment="1">
      <alignment horizontal="center" vertical="center" wrapText="1"/>
    </xf>
    <xf numFmtId="4" fontId="123" fillId="0" borderId="17" xfId="1" applyNumberFormat="1" applyFont="1" applyBorder="1" applyAlignment="1">
      <alignment horizontal="center" vertical="center" wrapText="1"/>
    </xf>
    <xf numFmtId="4" fontId="123" fillId="0" borderId="12" xfId="1" applyNumberFormat="1" applyFont="1" applyBorder="1" applyAlignment="1">
      <alignment horizontal="left" vertical="top" wrapText="1"/>
    </xf>
    <xf numFmtId="4" fontId="123" fillId="0" borderId="17" xfId="1" applyNumberFormat="1" applyFont="1" applyBorder="1" applyAlignment="1">
      <alignment horizontal="left" vertical="top" wrapText="1"/>
    </xf>
    <xf numFmtId="4" fontId="130" fillId="0" borderId="12" xfId="1" applyNumberFormat="1" applyFont="1" applyBorder="1" applyAlignment="1">
      <alignment horizontal="center" vertical="top" wrapText="1"/>
    </xf>
    <xf numFmtId="4" fontId="130" fillId="0" borderId="16" xfId="1" applyNumberFormat="1" applyFont="1" applyBorder="1" applyAlignment="1">
      <alignment horizontal="center" vertical="top" wrapText="1"/>
    </xf>
    <xf numFmtId="4" fontId="130" fillId="0" borderId="17" xfId="1" applyNumberFormat="1" applyFont="1" applyBorder="1" applyAlignment="1">
      <alignment horizontal="center" vertical="top" wrapText="1"/>
    </xf>
    <xf numFmtId="0" fontId="124" fillId="0" borderId="1" xfId="1" applyFont="1" applyBorder="1" applyAlignment="1">
      <alignment horizontal="center" vertical="center"/>
    </xf>
    <xf numFmtId="0" fontId="125" fillId="3" borderId="1" xfId="1" applyFont="1" applyFill="1" applyBorder="1" applyAlignment="1">
      <alignment horizontal="center" vertical="top" wrapText="1"/>
    </xf>
    <xf numFmtId="0" fontId="124" fillId="0" borderId="1" xfId="1" applyFont="1" applyBorder="1" applyAlignment="1">
      <alignment horizontal="center" vertical="center" wrapText="1"/>
    </xf>
    <xf numFmtId="167" fontId="123" fillId="3" borderId="1" xfId="840" applyNumberFormat="1" applyFont="1" applyFill="1" applyBorder="1" applyAlignment="1">
      <alignment horizontal="left" vertical="top" wrapText="1"/>
    </xf>
    <xf numFmtId="49" fontId="124" fillId="0" borderId="1" xfId="840" applyNumberFormat="1" applyFont="1" applyBorder="1" applyAlignment="1">
      <alignment horizontal="left" vertical="center" wrapText="1"/>
    </xf>
    <xf numFmtId="167" fontId="123" fillId="0" borderId="1" xfId="840" applyNumberFormat="1" applyFont="1" applyBorder="1" applyAlignment="1">
      <alignment horizontal="left" vertical="top" wrapText="1"/>
    </xf>
    <xf numFmtId="4" fontId="125" fillId="0" borderId="12" xfId="1" applyNumberFormat="1" applyFont="1" applyBorder="1" applyAlignment="1">
      <alignment horizontal="left" vertical="top" wrapText="1"/>
    </xf>
    <xf numFmtId="4" fontId="125" fillId="0" borderId="17" xfId="1" applyNumberFormat="1" applyFont="1" applyBorder="1" applyAlignment="1">
      <alignment horizontal="left" vertical="top" wrapText="1"/>
    </xf>
    <xf numFmtId="0" fontId="125" fillId="0" borderId="1" xfId="1" applyFont="1" applyBorder="1" applyAlignment="1">
      <alignment horizontal="left" vertical="top" wrapText="1"/>
    </xf>
    <xf numFmtId="0" fontId="125" fillId="3" borderId="1" xfId="1" applyFont="1" applyFill="1" applyBorder="1" applyAlignment="1">
      <alignment horizontal="left" vertical="top" wrapText="1"/>
    </xf>
    <xf numFmtId="0" fontId="130" fillId="0" borderId="1" xfId="1" applyFont="1" applyBorder="1" applyAlignment="1">
      <alignment horizontal="center" vertical="top" wrapText="1"/>
    </xf>
    <xf numFmtId="0" fontId="124" fillId="0" borderId="1" xfId="840" applyFont="1" applyBorder="1" applyAlignment="1">
      <alignment horizontal="left" vertical="center" wrapText="1"/>
    </xf>
    <xf numFmtId="4" fontId="124" fillId="0" borderId="1" xfId="840" applyNumberFormat="1" applyFont="1" applyBorder="1" applyAlignment="1">
      <alignment horizontal="justify" vertical="top" wrapText="1"/>
    </xf>
    <xf numFmtId="4" fontId="125" fillId="0" borderId="1" xfId="840" applyNumberFormat="1" applyFont="1" applyBorder="1" applyAlignment="1">
      <alignment horizontal="justify" vertical="top" wrapText="1"/>
    </xf>
    <xf numFmtId="4" fontId="125" fillId="3" borderId="13" xfId="840" applyNumberFormat="1" applyFont="1" applyFill="1" applyBorder="1" applyAlignment="1">
      <alignment horizontal="justify" vertical="center" wrapText="1"/>
    </xf>
    <xf numFmtId="4" fontId="125" fillId="3" borderId="14" xfId="840" applyNumberFormat="1" applyFont="1" applyFill="1" applyBorder="1" applyAlignment="1">
      <alignment horizontal="justify" vertical="center" wrapText="1"/>
    </xf>
    <xf numFmtId="4" fontId="125" fillId="3" borderId="15" xfId="840" applyNumberFormat="1" applyFont="1" applyFill="1" applyBorder="1" applyAlignment="1">
      <alignment horizontal="justify" vertical="center" wrapText="1"/>
    </xf>
    <xf numFmtId="0" fontId="130" fillId="0" borderId="12" xfId="1" applyFont="1" applyBorder="1" applyAlignment="1">
      <alignment horizontal="justify" vertical="top" wrapText="1"/>
    </xf>
    <xf numFmtId="0" fontId="130" fillId="0" borderId="16" xfId="1" applyFont="1" applyBorder="1" applyAlignment="1">
      <alignment horizontal="justify" vertical="top" wrapText="1"/>
    </xf>
    <xf numFmtId="4" fontId="120" fillId="3" borderId="12" xfId="1" applyNumberFormat="1" applyFont="1" applyFill="1" applyBorder="1" applyAlignment="1">
      <alignment horizontal="center" vertical="top" wrapText="1"/>
    </xf>
    <xf numFmtId="4" fontId="120" fillId="3" borderId="16" xfId="1" applyNumberFormat="1" applyFont="1" applyFill="1" applyBorder="1" applyAlignment="1">
      <alignment horizontal="center" vertical="top" wrapText="1"/>
    </xf>
    <xf numFmtId="4" fontId="120" fillId="0" borderId="12" xfId="1" applyNumberFormat="1" applyFont="1" applyBorder="1" applyAlignment="1">
      <alignment horizontal="center" vertical="top" wrapText="1"/>
    </xf>
    <xf numFmtId="4" fontId="120" fillId="0" borderId="16" xfId="1" applyNumberFormat="1" applyFont="1" applyBorder="1" applyAlignment="1">
      <alignment horizontal="center" vertical="top" wrapText="1"/>
    </xf>
    <xf numFmtId="4" fontId="125" fillId="0" borderId="16" xfId="1" applyNumberFormat="1" applyFont="1" applyBorder="1" applyAlignment="1">
      <alignment horizontal="justify" vertical="top" wrapText="1"/>
    </xf>
    <xf numFmtId="4" fontId="120" fillId="3" borderId="17" xfId="1" applyNumberFormat="1" applyFont="1" applyFill="1" applyBorder="1" applyAlignment="1">
      <alignment horizontal="center" vertical="top" wrapText="1"/>
    </xf>
    <xf numFmtId="4" fontId="120" fillId="0" borderId="17" xfId="1" applyNumberFormat="1" applyFont="1" applyBorder="1" applyAlignment="1">
      <alignment horizontal="center" vertical="top" wrapText="1"/>
    </xf>
    <xf numFmtId="4" fontId="130" fillId="0" borderId="12" xfId="1" applyNumberFormat="1" applyFont="1" applyBorder="1" applyAlignment="1">
      <alignment horizontal="justify" vertical="top" wrapText="1"/>
    </xf>
    <xf numFmtId="4" fontId="130" fillId="0" borderId="16" xfId="1" applyNumberFormat="1" applyFont="1" applyBorder="1" applyAlignment="1">
      <alignment horizontal="justify" vertical="top" wrapText="1"/>
    </xf>
    <xf numFmtId="4" fontId="130" fillId="0" borderId="17" xfId="1" applyNumberFormat="1" applyFont="1" applyBorder="1" applyAlignment="1">
      <alignment horizontal="justify" vertical="top" wrapText="1"/>
    </xf>
    <xf numFmtId="4" fontId="125" fillId="3" borderId="12" xfId="1" applyNumberFormat="1" applyFont="1" applyFill="1" applyBorder="1" applyAlignment="1">
      <alignment horizontal="justify" vertical="top" wrapText="1"/>
    </xf>
    <xf numFmtId="4" fontId="125" fillId="3" borderId="16" xfId="1" applyNumberFormat="1" applyFont="1" applyFill="1" applyBorder="1" applyAlignment="1">
      <alignment horizontal="justify" vertical="top" wrapText="1"/>
    </xf>
    <xf numFmtId="4" fontId="125" fillId="3" borderId="17" xfId="1" applyNumberFormat="1" applyFont="1" applyFill="1" applyBorder="1" applyAlignment="1">
      <alignment horizontal="justify" vertical="top" wrapText="1"/>
    </xf>
    <xf numFmtId="167" fontId="124" fillId="0" borderId="26" xfId="1" applyNumberFormat="1" applyFont="1" applyBorder="1" applyAlignment="1">
      <alignment horizontal="center" vertical="center" wrapText="1"/>
    </xf>
    <xf numFmtId="167" fontId="124" fillId="0" borderId="29" xfId="1" applyNumberFormat="1" applyFont="1" applyBorder="1" applyAlignment="1">
      <alignment horizontal="center" vertical="center" wrapText="1"/>
    </xf>
    <xf numFmtId="167" fontId="124" fillId="0" borderId="24" xfId="1" applyNumberFormat="1" applyFont="1" applyBorder="1" applyAlignment="1">
      <alignment horizontal="center" vertical="center" wrapText="1"/>
    </xf>
    <xf numFmtId="4" fontId="125" fillId="0" borderId="12" xfId="1" applyNumberFormat="1" applyFont="1" applyBorder="1" applyAlignment="1">
      <alignment horizontal="center" vertical="top" wrapText="1"/>
    </xf>
    <xf numFmtId="4" fontId="125" fillId="0" borderId="17" xfId="1" applyNumberFormat="1" applyFont="1" applyBorder="1" applyAlignment="1">
      <alignment horizontal="center" vertical="top" wrapText="1"/>
    </xf>
    <xf numFmtId="0" fontId="123" fillId="0" borderId="0" xfId="1" applyFont="1" applyFill="1" applyAlignment="1">
      <alignment horizontal="right"/>
    </xf>
    <xf numFmtId="0" fontId="123" fillId="0" borderId="0" xfId="1" applyFont="1" applyFill="1" applyAlignment="1">
      <alignment horizontal="right" wrapText="1"/>
    </xf>
    <xf numFmtId="0" fontId="120" fillId="0" borderId="0" xfId="1" applyFont="1" applyAlignment="1">
      <alignment horizontal="center"/>
    </xf>
    <xf numFmtId="0" fontId="123" fillId="0" borderId="0" xfId="1452" applyFont="1" applyAlignment="1">
      <alignment horizontal="center" vertical="center" wrapText="1"/>
    </xf>
    <xf numFmtId="0" fontId="123" fillId="0" borderId="12" xfId="1452" applyFont="1" applyBorder="1" applyAlignment="1">
      <alignment horizontal="center" vertical="center" wrapText="1"/>
    </xf>
    <xf numFmtId="0" fontId="123" fillId="0" borderId="17" xfId="1452" applyFont="1" applyBorder="1" applyAlignment="1">
      <alignment horizontal="center" vertical="center" wrapText="1"/>
    </xf>
    <xf numFmtId="0" fontId="123" fillId="0" borderId="13" xfId="1452" applyFont="1" applyBorder="1" applyAlignment="1">
      <alignment horizontal="center" vertical="center" wrapText="1"/>
    </xf>
    <xf numFmtId="0" fontId="123" fillId="0" borderId="15" xfId="1452" applyFont="1" applyBorder="1" applyAlignment="1">
      <alignment horizontal="center" vertical="center" wrapText="1"/>
    </xf>
    <xf numFmtId="0" fontId="123" fillId="0" borderId="18" xfId="1452" applyFont="1" applyBorder="1" applyAlignment="1">
      <alignment horizontal="center" vertical="center" wrapText="1"/>
    </xf>
    <xf numFmtId="0" fontId="123" fillId="0" borderId="26" xfId="1452" applyFont="1" applyBorder="1" applyAlignment="1">
      <alignment horizontal="center" vertical="center" wrapText="1"/>
    </xf>
    <xf numFmtId="0" fontId="123" fillId="0" borderId="1" xfId="1452" applyFont="1" applyBorder="1" applyAlignment="1">
      <alignment horizontal="center" vertical="center" wrapText="1"/>
    </xf>
    <xf numFmtId="0" fontId="123" fillId="0" borderId="1" xfId="1452" applyFont="1" applyBorder="1" applyAlignment="1">
      <alignment horizontal="left" vertical="top" wrapText="1"/>
    </xf>
    <xf numFmtId="167" fontId="123" fillId="0" borderId="1" xfId="1452" applyNumberFormat="1" applyFont="1" applyBorder="1" applyAlignment="1">
      <alignment horizontal="center" vertical="center" wrapText="1"/>
    </xf>
    <xf numFmtId="4" fontId="123" fillId="0" borderId="1" xfId="1452" applyNumberFormat="1" applyFont="1" applyBorder="1" applyAlignment="1">
      <alignment horizontal="center" vertical="center" wrapText="1"/>
    </xf>
    <xf numFmtId="0" fontId="123" fillId="0" borderId="12" xfId="1452" applyFont="1" applyBorder="1" applyAlignment="1">
      <alignment horizontal="left" vertical="top" wrapText="1"/>
    </xf>
    <xf numFmtId="0" fontId="123" fillId="0" borderId="16" xfId="1452" applyFont="1" applyBorder="1" applyAlignment="1">
      <alignment horizontal="left" vertical="top" wrapText="1"/>
    </xf>
    <xf numFmtId="0" fontId="123" fillId="0" borderId="17" xfId="1452" applyFont="1" applyBorder="1" applyAlignment="1">
      <alignment horizontal="left" vertical="top" wrapText="1"/>
    </xf>
    <xf numFmtId="0" fontId="120" fillId="0" borderId="1" xfId="1452" applyFont="1" applyBorder="1" applyAlignment="1">
      <alignment horizontal="left" vertical="center" wrapText="1"/>
    </xf>
    <xf numFmtId="167" fontId="123" fillId="0" borderId="12" xfId="1452" applyNumberFormat="1" applyFont="1" applyBorder="1" applyAlignment="1">
      <alignment horizontal="center" vertical="center" wrapText="1"/>
    </xf>
    <xf numFmtId="167" fontId="123" fillId="0" borderId="16" xfId="1452" applyNumberFormat="1" applyFont="1" applyBorder="1" applyAlignment="1">
      <alignment horizontal="center" vertical="center" wrapText="1"/>
    </xf>
    <xf numFmtId="167" fontId="123" fillId="0" borderId="17" xfId="1452" applyNumberFormat="1" applyFont="1" applyBorder="1" applyAlignment="1">
      <alignment horizontal="center" vertical="center" wrapText="1"/>
    </xf>
    <xf numFmtId="0" fontId="128" fillId="0" borderId="12" xfId="1452" applyFont="1" applyBorder="1" applyAlignment="1">
      <alignment horizontal="left" vertical="top" wrapText="1"/>
    </xf>
    <xf numFmtId="0" fontId="128" fillId="0" borderId="16" xfId="1452" applyFont="1" applyBorder="1" applyAlignment="1">
      <alignment horizontal="left" vertical="top" wrapText="1"/>
    </xf>
    <xf numFmtId="0" fontId="128" fillId="0" borderId="17" xfId="1452" applyFont="1" applyBorder="1" applyAlignment="1">
      <alignment horizontal="left" vertical="top" wrapText="1"/>
    </xf>
    <xf numFmtId="0" fontId="120" fillId="0" borderId="1" xfId="1452" applyFont="1" applyBorder="1" applyAlignment="1">
      <alignment horizontal="left" vertical="top" wrapText="1"/>
    </xf>
    <xf numFmtId="0" fontId="128" fillId="0" borderId="1" xfId="1452" applyFont="1" applyBorder="1" applyAlignment="1">
      <alignment horizontal="center" vertical="center"/>
    </xf>
    <xf numFmtId="0" fontId="128" fillId="0" borderId="1" xfId="1452" applyFont="1" applyBorder="1" applyAlignment="1">
      <alignment horizontal="left" vertical="top" wrapText="1"/>
    </xf>
    <xf numFmtId="167" fontId="128" fillId="0" borderId="1" xfId="1452" applyNumberFormat="1" applyFont="1" applyBorder="1" applyAlignment="1">
      <alignment horizontal="center" vertical="center"/>
    </xf>
    <xf numFmtId="4" fontId="123" fillId="0" borderId="12" xfId="1452" applyNumberFormat="1" applyFont="1" applyBorder="1" applyAlignment="1">
      <alignment horizontal="center" vertical="center" wrapText="1"/>
    </xf>
    <xf numFmtId="4" fontId="123" fillId="0" borderId="16" xfId="1452" applyNumberFormat="1" applyFont="1" applyBorder="1" applyAlignment="1">
      <alignment horizontal="center" vertical="center" wrapText="1"/>
    </xf>
    <xf numFmtId="4" fontId="123" fillId="0" borderId="17" xfId="1452" applyNumberFormat="1" applyFont="1" applyBorder="1" applyAlignment="1">
      <alignment horizontal="center" vertical="center" wrapText="1"/>
    </xf>
    <xf numFmtId="49" fontId="120" fillId="0" borderId="1" xfId="1" applyNumberFormat="1" applyFont="1" applyBorder="1" applyAlignment="1">
      <alignment horizontal="center" vertical="top"/>
    </xf>
    <xf numFmtId="167" fontId="120" fillId="0" borderId="12" xfId="1" applyNumberFormat="1" applyFont="1" applyBorder="1" applyAlignment="1">
      <alignment horizontal="center" vertical="center"/>
    </xf>
    <xf numFmtId="167" fontId="120" fillId="0" borderId="16" xfId="1" applyNumberFormat="1" applyFont="1" applyBorder="1" applyAlignment="1">
      <alignment horizontal="center" vertical="center"/>
    </xf>
    <xf numFmtId="167" fontId="120" fillId="0" borderId="17" xfId="1" applyNumberFormat="1" applyFont="1" applyBorder="1" applyAlignment="1">
      <alignment horizontal="center" vertical="center"/>
    </xf>
    <xf numFmtId="166" fontId="131" fillId="0" borderId="12" xfId="1" applyNumberFormat="1" applyFont="1" applyBorder="1" applyAlignment="1">
      <alignment horizontal="justify" vertical="top"/>
    </xf>
    <xf numFmtId="166" fontId="131" fillId="0" borderId="16" xfId="1" applyNumberFormat="1" applyFont="1" applyBorder="1" applyAlignment="1">
      <alignment horizontal="justify" vertical="top"/>
    </xf>
    <xf numFmtId="166" fontId="131" fillId="0" borderId="17" xfId="1" applyNumberFormat="1" applyFont="1" applyBorder="1" applyAlignment="1">
      <alignment horizontal="justify" vertical="top"/>
    </xf>
    <xf numFmtId="49" fontId="128" fillId="0" borderId="1" xfId="1449" applyNumberFormat="1" applyFont="1" applyBorder="1" applyAlignment="1">
      <alignment horizontal="center" vertical="top"/>
    </xf>
    <xf numFmtId="0" fontId="130" fillId="0" borderId="1" xfId="1449" applyFont="1" applyBorder="1" applyAlignment="1">
      <alignment horizontal="center" vertical="center" wrapText="1"/>
    </xf>
    <xf numFmtId="166" fontId="120" fillId="0" borderId="1" xfId="1449" applyNumberFormat="1" applyFont="1" applyBorder="1" applyAlignment="1">
      <alignment horizontal="justify" vertical="top"/>
    </xf>
    <xf numFmtId="166" fontId="131" fillId="0" borderId="1" xfId="1" applyNumberFormat="1" applyFont="1" applyBorder="1" applyAlignment="1">
      <alignment horizontal="justify" vertical="top"/>
    </xf>
    <xf numFmtId="49" fontId="123" fillId="0" borderId="1" xfId="1" applyNumberFormat="1" applyFont="1" applyBorder="1" applyAlignment="1">
      <alignment horizontal="center" vertical="top"/>
    </xf>
    <xf numFmtId="166" fontId="123" fillId="0" borderId="16" xfId="1" applyNumberFormat="1" applyFont="1" applyBorder="1" applyAlignment="1">
      <alignment horizontal="left" vertical="top"/>
    </xf>
    <xf numFmtId="166" fontId="123" fillId="0" borderId="17" xfId="1" applyNumberFormat="1" applyFont="1" applyBorder="1" applyAlignment="1">
      <alignment horizontal="left" vertical="top"/>
    </xf>
    <xf numFmtId="166" fontId="123" fillId="0" borderId="1" xfId="1" applyNumberFormat="1" applyFont="1" applyBorder="1" applyAlignment="1">
      <alignment horizontal="center" vertical="top" wrapText="1"/>
    </xf>
    <xf numFmtId="4" fontId="123" fillId="0" borderId="12" xfId="1" applyNumberFormat="1" applyFont="1" applyBorder="1" applyAlignment="1">
      <alignment horizontal="center" vertical="center"/>
    </xf>
    <xf numFmtId="4" fontId="123" fillId="0" borderId="17" xfId="1" applyNumberFormat="1" applyFont="1" applyBorder="1" applyAlignment="1">
      <alignment horizontal="center" vertical="center"/>
    </xf>
    <xf numFmtId="4" fontId="123" fillId="0" borderId="12" xfId="1" applyNumberFormat="1" applyFont="1" applyFill="1" applyBorder="1" applyAlignment="1">
      <alignment horizontal="center" vertical="center"/>
    </xf>
    <xf numFmtId="4" fontId="123" fillId="0" borderId="17" xfId="1" applyNumberFormat="1" applyFont="1" applyFill="1" applyBorder="1" applyAlignment="1">
      <alignment horizontal="center" vertical="center"/>
    </xf>
    <xf numFmtId="166" fontId="120" fillId="0" borderId="1" xfId="1" applyNumberFormat="1" applyFont="1" applyBorder="1" applyAlignment="1">
      <alignment horizontal="center" vertical="center"/>
    </xf>
    <xf numFmtId="166" fontId="130" fillId="0" borderId="1" xfId="1" applyNumberFormat="1" applyFont="1" applyBorder="1" applyAlignment="1">
      <alignment horizontal="left" vertical="top" wrapText="1"/>
    </xf>
    <xf numFmtId="166" fontId="128" fillId="0" borderId="12" xfId="1" applyNumberFormat="1" applyFont="1" applyFill="1" applyBorder="1" applyAlignment="1">
      <alignment horizontal="left" vertical="top" wrapText="1"/>
    </xf>
    <xf numFmtId="166" fontId="128" fillId="0" borderId="16" xfId="1" applyNumberFormat="1" applyFont="1" applyFill="1" applyBorder="1" applyAlignment="1">
      <alignment horizontal="left" vertical="top" wrapText="1"/>
    </xf>
    <xf numFmtId="166" fontId="128" fillId="0" borderId="17" xfId="1" applyNumberFormat="1" applyFont="1" applyFill="1" applyBorder="1" applyAlignment="1">
      <alignment horizontal="left" vertical="top" wrapText="1"/>
    </xf>
    <xf numFmtId="166" fontId="120" fillId="0" borderId="1" xfId="1" applyNumberFormat="1" applyFont="1" applyBorder="1" applyAlignment="1">
      <alignment horizontal="center" vertical="center" wrapText="1"/>
    </xf>
    <xf numFmtId="49" fontId="120" fillId="0" borderId="12" xfId="1" applyNumberFormat="1" applyFont="1" applyBorder="1" applyAlignment="1">
      <alignment horizontal="center" vertical="top" wrapText="1"/>
    </xf>
    <xf numFmtId="49" fontId="120" fillId="0" borderId="16" xfId="1" applyNumberFormat="1" applyFont="1" applyBorder="1" applyAlignment="1">
      <alignment horizontal="center" vertical="top" wrapText="1"/>
    </xf>
    <xf numFmtId="49" fontId="120" fillId="0" borderId="17" xfId="1" applyNumberFormat="1" applyFont="1" applyBorder="1" applyAlignment="1">
      <alignment horizontal="center" vertical="top" wrapText="1"/>
    </xf>
    <xf numFmtId="166" fontId="120" fillId="0" borderId="12" xfId="1" applyNumberFormat="1" applyFont="1" applyBorder="1" applyAlignment="1">
      <alignment horizontal="center" vertical="center" wrapText="1"/>
    </xf>
    <xf numFmtId="166" fontId="120" fillId="0" borderId="16" xfId="1" applyNumberFormat="1" applyFont="1" applyBorder="1" applyAlignment="1">
      <alignment horizontal="center" vertical="center" wrapText="1"/>
    </xf>
    <xf numFmtId="166" fontId="120" fillId="0" borderId="17" xfId="1" applyNumberFormat="1" applyFont="1" applyBorder="1" applyAlignment="1">
      <alignment horizontal="center" vertical="center" wrapText="1"/>
    </xf>
    <xf numFmtId="0" fontId="120" fillId="0" borderId="1" xfId="1" applyFont="1" applyBorder="1" applyAlignment="1" applyProtection="1">
      <alignment horizontal="center" vertical="top" wrapText="1"/>
      <protection locked="0"/>
    </xf>
    <xf numFmtId="2" fontId="120" fillId="0" borderId="12" xfId="1" applyNumberFormat="1" applyFont="1" applyBorder="1" applyAlignment="1">
      <alignment vertical="top" wrapText="1"/>
    </xf>
    <xf numFmtId="2" fontId="120" fillId="0" borderId="16" xfId="1" applyNumberFormat="1" applyFont="1" applyBorder="1" applyAlignment="1">
      <alignment vertical="top" wrapText="1"/>
    </xf>
    <xf numFmtId="2" fontId="120" fillId="0" borderId="17" xfId="1" applyNumberFormat="1" applyFont="1" applyBorder="1" applyAlignment="1">
      <alignment vertical="top" wrapText="1"/>
    </xf>
    <xf numFmtId="4" fontId="124" fillId="0" borderId="1" xfId="1" applyNumberFormat="1" applyFont="1" applyBorder="1" applyAlignment="1" applyProtection="1">
      <alignment vertical="top" wrapText="1"/>
      <protection locked="0"/>
    </xf>
    <xf numFmtId="167" fontId="124" fillId="0" borderId="1" xfId="1" applyNumberFormat="1" applyFont="1" applyBorder="1" applyAlignment="1" applyProtection="1">
      <alignment vertical="top" wrapText="1"/>
      <protection locked="0"/>
    </xf>
    <xf numFmtId="2" fontId="123" fillId="0" borderId="1" xfId="1" applyNumberFormat="1" applyFont="1" applyBorder="1" applyAlignment="1">
      <alignment vertical="top" wrapText="1"/>
    </xf>
    <xf numFmtId="4" fontId="120" fillId="3" borderId="1" xfId="1" applyNumberFormat="1" applyFont="1" applyFill="1" applyBorder="1" applyAlignment="1">
      <alignment vertical="top" wrapText="1"/>
    </xf>
    <xf numFmtId="0" fontId="120" fillId="3" borderId="1" xfId="1" applyFont="1" applyFill="1" applyBorder="1" applyAlignment="1">
      <alignment vertical="top" wrapText="1"/>
    </xf>
    <xf numFmtId="49" fontId="120" fillId="0" borderId="12" xfId="1" applyNumberFormat="1" applyFont="1" applyBorder="1" applyAlignment="1">
      <alignment horizontal="center" vertical="center" wrapText="1"/>
    </xf>
    <xf numFmtId="49" fontId="120" fillId="0" borderId="16" xfId="1" applyNumberFormat="1" applyFont="1" applyBorder="1" applyAlignment="1">
      <alignment horizontal="center" vertical="center" wrapText="1"/>
    </xf>
    <xf numFmtId="49" fontId="120" fillId="0" borderId="17" xfId="1" applyNumberFormat="1" applyFont="1" applyBorder="1" applyAlignment="1">
      <alignment horizontal="center" vertical="center" wrapText="1"/>
    </xf>
    <xf numFmtId="49" fontId="123" fillId="0" borderId="12" xfId="1" applyNumberFormat="1" applyFont="1" applyBorder="1" applyAlignment="1">
      <alignment horizontal="center" vertical="top" wrapText="1"/>
    </xf>
    <xf numFmtId="49" fontId="123" fillId="0" borderId="16" xfId="1" applyNumberFormat="1" applyFont="1" applyBorder="1" applyAlignment="1">
      <alignment horizontal="center" vertical="top" wrapText="1"/>
    </xf>
    <xf numFmtId="49" fontId="123" fillId="0" borderId="17" xfId="1" applyNumberFormat="1" applyFont="1" applyBorder="1" applyAlignment="1">
      <alignment horizontal="center" vertical="top" wrapText="1"/>
    </xf>
    <xf numFmtId="2" fontId="123" fillId="0" borderId="12" xfId="1" applyNumberFormat="1" applyFont="1" applyBorder="1" applyAlignment="1">
      <alignment vertical="top" wrapText="1"/>
    </xf>
    <xf numFmtId="2" fontId="123" fillId="0" borderId="16" xfId="1" applyNumberFormat="1" applyFont="1" applyBorder="1" applyAlignment="1">
      <alignment vertical="top" wrapText="1"/>
    </xf>
    <xf numFmtId="2" fontId="123" fillId="0" borderId="17" xfId="1" applyNumberFormat="1" applyFont="1" applyBorder="1" applyAlignment="1">
      <alignment vertical="top" wrapText="1"/>
    </xf>
    <xf numFmtId="0" fontId="120" fillId="0" borderId="1" xfId="1" applyFont="1" applyBorder="1" applyAlignment="1">
      <alignment horizontal="center" vertical="top"/>
    </xf>
    <xf numFmtId="49" fontId="120" fillId="3" borderId="1" xfId="840" applyNumberFormat="1" applyFont="1" applyFill="1" applyBorder="1" applyAlignment="1">
      <alignment horizontal="center" vertical="center"/>
    </xf>
    <xf numFmtId="0" fontId="120" fillId="3" borderId="1" xfId="840" applyFont="1" applyFill="1" applyBorder="1" applyAlignment="1">
      <alignment horizontal="center" vertical="center" wrapText="1"/>
    </xf>
    <xf numFmtId="0" fontId="120" fillId="3" borderId="1" xfId="840" applyFont="1" applyFill="1" applyBorder="1" applyAlignment="1">
      <alignment horizontal="left" vertical="center" wrapText="1"/>
    </xf>
    <xf numFmtId="4" fontId="120" fillId="3" borderId="1" xfId="840" applyNumberFormat="1" applyFont="1" applyFill="1" applyBorder="1" applyAlignment="1">
      <alignment horizontal="center" vertical="top"/>
    </xf>
    <xf numFmtId="0" fontId="123" fillId="3" borderId="1" xfId="840" applyFont="1" applyFill="1" applyBorder="1" applyAlignment="1">
      <alignment horizontal="center" vertical="center"/>
    </xf>
    <xf numFmtId="167" fontId="120" fillId="3" borderId="1" xfId="1" applyNumberFormat="1" applyFont="1" applyFill="1" applyBorder="1" applyAlignment="1">
      <alignment horizontal="center" vertical="top"/>
    </xf>
    <xf numFmtId="49" fontId="123" fillId="3" borderId="12" xfId="840" applyNumberFormat="1" applyFont="1" applyFill="1" applyBorder="1" applyAlignment="1">
      <alignment horizontal="center" vertical="center" wrapText="1"/>
    </xf>
    <xf numFmtId="49" fontId="123" fillId="3" borderId="17" xfId="840" applyNumberFormat="1" applyFont="1" applyFill="1" applyBorder="1" applyAlignment="1">
      <alignment horizontal="center" vertical="center" wrapText="1"/>
    </xf>
    <xf numFmtId="0" fontId="125" fillId="3" borderId="12" xfId="1" applyFont="1" applyFill="1" applyBorder="1" applyAlignment="1" applyProtection="1">
      <alignment horizontal="left" vertical="top" wrapText="1"/>
      <protection locked="0"/>
    </xf>
    <xf numFmtId="0" fontId="125" fillId="3" borderId="17" xfId="1" applyFont="1" applyFill="1" applyBorder="1" applyAlignment="1" applyProtection="1">
      <alignment horizontal="left" vertical="top" wrapText="1"/>
      <protection locked="0"/>
    </xf>
    <xf numFmtId="167" fontId="123" fillId="3" borderId="12" xfId="840" applyNumberFormat="1" applyFont="1" applyFill="1" applyBorder="1" applyAlignment="1">
      <alignment horizontal="center" vertical="top" wrapText="1"/>
    </xf>
    <xf numFmtId="167" fontId="123" fillId="3" borderId="17" xfId="840" applyNumberFormat="1" applyFont="1" applyFill="1" applyBorder="1" applyAlignment="1">
      <alignment horizontal="center" vertical="top" wrapText="1"/>
    </xf>
    <xf numFmtId="49" fontId="123" fillId="3" borderId="12" xfId="840" applyNumberFormat="1" applyFont="1" applyFill="1" applyBorder="1" applyAlignment="1">
      <alignment horizontal="justify" vertical="top" wrapText="1"/>
    </xf>
    <xf numFmtId="49" fontId="123" fillId="3" borderId="17" xfId="840" applyNumberFormat="1" applyFont="1" applyFill="1" applyBorder="1" applyAlignment="1">
      <alignment horizontal="justify" vertical="top" wrapText="1"/>
    </xf>
    <xf numFmtId="49" fontId="123" fillId="3" borderId="12" xfId="840" applyNumberFormat="1" applyFont="1" applyFill="1" applyBorder="1" applyAlignment="1">
      <alignment horizontal="center" vertical="center"/>
    </xf>
    <xf numFmtId="49" fontId="123" fillId="3" borderId="16" xfId="840" applyNumberFormat="1" applyFont="1" applyFill="1" applyBorder="1" applyAlignment="1">
      <alignment horizontal="center" vertical="center"/>
    </xf>
    <xf numFmtId="49" fontId="123" fillId="3" borderId="17" xfId="840" applyNumberFormat="1" applyFont="1" applyFill="1" applyBorder="1" applyAlignment="1">
      <alignment horizontal="center" vertical="center"/>
    </xf>
    <xf numFmtId="49" fontId="123" fillId="3" borderId="12" xfId="840" applyNumberFormat="1" applyFont="1" applyFill="1" applyBorder="1" applyAlignment="1">
      <alignment horizontal="left" vertical="top" wrapText="1"/>
    </xf>
    <xf numFmtId="49" fontId="123" fillId="3" borderId="16" xfId="840" applyNumberFormat="1" applyFont="1" applyFill="1" applyBorder="1" applyAlignment="1">
      <alignment horizontal="left" vertical="top" wrapText="1"/>
    </xf>
    <xf numFmtId="49" fontId="123" fillId="3" borderId="17" xfId="840" applyNumberFormat="1" applyFont="1" applyFill="1" applyBorder="1" applyAlignment="1">
      <alignment horizontal="left" vertical="top" wrapText="1"/>
    </xf>
    <xf numFmtId="167" fontId="123" fillId="3" borderId="12" xfId="840" applyNumberFormat="1" applyFont="1" applyFill="1" applyBorder="1" applyAlignment="1">
      <alignment horizontal="center" vertical="top"/>
    </xf>
    <xf numFmtId="167" fontId="123" fillId="3" borderId="16" xfId="840" applyNumberFormat="1" applyFont="1" applyFill="1" applyBorder="1" applyAlignment="1">
      <alignment horizontal="center" vertical="top"/>
    </xf>
    <xf numFmtId="167" fontId="123" fillId="3" borderId="17" xfId="840" applyNumberFormat="1" applyFont="1" applyFill="1" applyBorder="1" applyAlignment="1">
      <alignment horizontal="center" vertical="top"/>
    </xf>
    <xf numFmtId="167" fontId="123" fillId="3" borderId="12" xfId="840" applyNumberFormat="1" applyFont="1" applyFill="1" applyBorder="1" applyAlignment="1">
      <alignment horizontal="justify" vertical="top" wrapText="1"/>
    </xf>
    <xf numFmtId="167" fontId="123" fillId="3" borderId="16" xfId="840" applyNumberFormat="1" applyFont="1" applyFill="1" applyBorder="1" applyAlignment="1">
      <alignment horizontal="justify" vertical="top" wrapText="1"/>
    </xf>
    <xf numFmtId="167" fontId="123" fillId="3" borderId="17" xfId="840" applyNumberFormat="1" applyFont="1" applyFill="1" applyBorder="1" applyAlignment="1">
      <alignment horizontal="justify" vertical="top" wrapText="1"/>
    </xf>
    <xf numFmtId="49" fontId="123" fillId="3" borderId="1" xfId="840" applyNumberFormat="1" applyFont="1" applyFill="1" applyBorder="1" applyAlignment="1">
      <alignment horizontal="center" vertical="center" wrapText="1"/>
    </xf>
    <xf numFmtId="0" fontId="125" fillId="3" borderId="1" xfId="1" applyFont="1" applyFill="1" applyBorder="1" applyAlignment="1" applyProtection="1">
      <alignment horizontal="left" vertical="top" wrapText="1"/>
      <protection locked="0"/>
    </xf>
    <xf numFmtId="0" fontId="125" fillId="3" borderId="1" xfId="1" applyFont="1" applyFill="1" applyBorder="1" applyAlignment="1" applyProtection="1">
      <alignment horizontal="justify" vertical="top" wrapText="1"/>
      <protection locked="0"/>
    </xf>
    <xf numFmtId="49" fontId="123" fillId="3" borderId="1" xfId="840" applyNumberFormat="1" applyFont="1" applyFill="1" applyBorder="1" applyAlignment="1">
      <alignment horizontal="left" vertical="top" wrapText="1"/>
    </xf>
    <xf numFmtId="49" fontId="123" fillId="3" borderId="1" xfId="840" applyNumberFormat="1" applyFont="1" applyFill="1" applyBorder="1" applyAlignment="1">
      <alignment horizontal="justify" vertical="top" wrapText="1"/>
    </xf>
    <xf numFmtId="49" fontId="123" fillId="3" borderId="1" xfId="840" applyNumberFormat="1" applyFont="1" applyFill="1" applyBorder="1" applyAlignment="1">
      <alignment horizontal="center" vertical="top" wrapText="1"/>
    </xf>
    <xf numFmtId="49" fontId="120" fillId="3" borderId="1" xfId="840" applyNumberFormat="1" applyFont="1" applyFill="1" applyBorder="1" applyAlignment="1">
      <alignment horizontal="center" vertical="center" wrapText="1"/>
    </xf>
    <xf numFmtId="0" fontId="124" fillId="3" borderId="1" xfId="1" applyFont="1" applyFill="1" applyBorder="1" applyAlignment="1" applyProtection="1">
      <alignment horizontal="left" vertical="top" wrapText="1"/>
      <protection locked="0"/>
    </xf>
    <xf numFmtId="167" fontId="120" fillId="3" borderId="1" xfId="840" applyNumberFormat="1" applyFont="1" applyFill="1" applyBorder="1" applyAlignment="1">
      <alignment horizontal="center" vertical="top" wrapText="1"/>
    </xf>
    <xf numFmtId="167" fontId="123" fillId="3" borderId="1" xfId="840" applyNumberFormat="1" applyFont="1" applyFill="1" applyBorder="1" applyAlignment="1">
      <alignment horizontal="center" vertical="top" wrapText="1"/>
    </xf>
    <xf numFmtId="4" fontId="120" fillId="3" borderId="1" xfId="840" applyNumberFormat="1" applyFont="1" applyFill="1" applyBorder="1" applyAlignment="1">
      <alignment horizontal="center" vertical="center"/>
    </xf>
    <xf numFmtId="0" fontId="120" fillId="3" borderId="1" xfId="840" applyFont="1" applyFill="1" applyBorder="1" applyAlignment="1">
      <alignment horizontal="center" vertical="center"/>
    </xf>
    <xf numFmtId="49" fontId="120" fillId="3" borderId="12" xfId="840" applyNumberFormat="1" applyFont="1" applyFill="1" applyBorder="1" applyAlignment="1">
      <alignment horizontal="center" vertical="center" wrapText="1"/>
    </xf>
    <xf numFmtId="49" fontId="120" fillId="3" borderId="16" xfId="840" applyNumberFormat="1" applyFont="1" applyFill="1" applyBorder="1" applyAlignment="1">
      <alignment horizontal="center" vertical="center" wrapText="1"/>
    </xf>
    <xf numFmtId="49" fontId="120" fillId="3" borderId="17" xfId="840" applyNumberFormat="1" applyFont="1" applyFill="1" applyBorder="1" applyAlignment="1">
      <alignment horizontal="center" vertical="center" wrapText="1"/>
    </xf>
    <xf numFmtId="49" fontId="120" fillId="3" borderId="12" xfId="840" applyNumberFormat="1" applyFont="1" applyFill="1" applyBorder="1" applyAlignment="1">
      <alignment horizontal="left" vertical="top" wrapText="1"/>
    </xf>
    <xf numFmtId="49" fontId="120" fillId="3" borderId="16" xfId="840" applyNumberFormat="1" applyFont="1" applyFill="1" applyBorder="1" applyAlignment="1">
      <alignment horizontal="left" vertical="top" wrapText="1"/>
    </xf>
    <xf numFmtId="49" fontId="120" fillId="3" borderId="17" xfId="840" applyNumberFormat="1" applyFont="1" applyFill="1" applyBorder="1" applyAlignment="1">
      <alignment horizontal="left" vertical="top" wrapText="1"/>
    </xf>
    <xf numFmtId="49" fontId="120" fillId="3" borderId="12" xfId="840" applyNumberFormat="1" applyFont="1" applyFill="1" applyBorder="1" applyAlignment="1">
      <alignment horizontal="center" vertical="top" wrapText="1"/>
    </xf>
    <xf numFmtId="49" fontId="120" fillId="3" borderId="16" xfId="840" applyNumberFormat="1" applyFont="1" applyFill="1" applyBorder="1" applyAlignment="1">
      <alignment horizontal="center" vertical="top" wrapText="1"/>
    </xf>
    <xf numFmtId="49" fontId="120" fillId="3" borderId="17" xfId="840" applyNumberFormat="1" applyFont="1" applyFill="1" applyBorder="1" applyAlignment="1">
      <alignment horizontal="center" vertical="top" wrapText="1"/>
    </xf>
    <xf numFmtId="49" fontId="123" fillId="3" borderId="1" xfId="1" applyNumberFormat="1" applyFont="1" applyFill="1" applyBorder="1" applyAlignment="1">
      <alignment horizontal="center" vertical="center" wrapText="1"/>
    </xf>
    <xf numFmtId="0" fontId="123" fillId="3" borderId="1" xfId="1" applyFont="1" applyFill="1" applyBorder="1" applyAlignment="1">
      <alignment horizontal="left" vertical="top" wrapText="1"/>
    </xf>
    <xf numFmtId="167" fontId="123" fillId="3" borderId="12" xfId="1" applyNumberFormat="1" applyFont="1" applyFill="1" applyBorder="1" applyAlignment="1">
      <alignment horizontal="left" vertical="top" wrapText="1"/>
    </xf>
    <xf numFmtId="167" fontId="123" fillId="3" borderId="17" xfId="1" applyNumberFormat="1" applyFont="1" applyFill="1" applyBorder="1" applyAlignment="1">
      <alignment horizontal="left" vertical="top" wrapText="1"/>
    </xf>
    <xf numFmtId="0" fontId="120" fillId="3" borderId="1" xfId="840" applyFont="1" applyFill="1" applyBorder="1" applyAlignment="1">
      <alignment horizontal="left" vertical="top" wrapText="1"/>
    </xf>
    <xf numFmtId="0" fontId="123" fillId="3" borderId="1" xfId="840" applyFont="1" applyFill="1" applyBorder="1" applyAlignment="1">
      <alignment horizontal="left" vertical="top" wrapText="1"/>
    </xf>
    <xf numFmtId="4" fontId="120" fillId="3" borderId="1" xfId="1" applyNumberFormat="1" applyFont="1" applyFill="1" applyBorder="1" applyAlignment="1">
      <alignment horizontal="center" vertical="top" wrapText="1"/>
    </xf>
    <xf numFmtId="0" fontId="120" fillId="3" borderId="1" xfId="1" applyFont="1" applyFill="1" applyBorder="1" applyAlignment="1">
      <alignment horizontal="left" vertical="top" wrapText="1"/>
    </xf>
    <xf numFmtId="167" fontId="123" fillId="3" borderId="1" xfId="1" applyNumberFormat="1" applyFont="1" applyFill="1" applyBorder="1" applyAlignment="1">
      <alignment vertical="top" wrapText="1"/>
    </xf>
    <xf numFmtId="4" fontId="123" fillId="3" borderId="1" xfId="1" applyNumberFormat="1" applyFont="1" applyFill="1" applyBorder="1" applyAlignment="1">
      <alignment horizontal="center" vertical="center"/>
    </xf>
    <xf numFmtId="49" fontId="123" fillId="3" borderId="12" xfId="1" applyNumberFormat="1" applyFont="1" applyFill="1" applyBorder="1" applyAlignment="1">
      <alignment horizontal="center" vertical="center" wrapText="1"/>
    </xf>
    <xf numFmtId="49" fontId="123" fillId="3" borderId="16" xfId="1" applyNumberFormat="1" applyFont="1" applyFill="1" applyBorder="1" applyAlignment="1">
      <alignment horizontal="center" vertical="center" wrapText="1"/>
    </xf>
    <xf numFmtId="49" fontId="123" fillId="3" borderId="17" xfId="1" applyNumberFormat="1" applyFont="1" applyFill="1" applyBorder="1" applyAlignment="1">
      <alignment horizontal="center" vertical="center" wrapText="1"/>
    </xf>
    <xf numFmtId="4" fontId="123" fillId="3" borderId="12" xfId="1" applyNumberFormat="1" applyFont="1" applyFill="1" applyBorder="1" applyAlignment="1">
      <alignment horizontal="justify" vertical="top" wrapText="1"/>
    </xf>
    <xf numFmtId="4" fontId="123" fillId="3" borderId="16" xfId="1" applyNumberFormat="1" applyFont="1" applyFill="1" applyBorder="1" applyAlignment="1">
      <alignment horizontal="justify" vertical="top" wrapText="1"/>
    </xf>
    <xf numFmtId="4" fontId="123" fillId="3" borderId="17" xfId="1" applyNumberFormat="1" applyFont="1" applyFill="1" applyBorder="1" applyAlignment="1">
      <alignment horizontal="justify" vertical="top" wrapText="1"/>
    </xf>
    <xf numFmtId="167" fontId="123" fillId="3" borderId="12" xfId="1" applyNumberFormat="1" applyFont="1" applyFill="1" applyBorder="1" applyAlignment="1">
      <alignment horizontal="justify" vertical="top" wrapText="1"/>
    </xf>
    <xf numFmtId="167" fontId="123" fillId="3" borderId="16" xfId="1" applyNumberFormat="1" applyFont="1" applyFill="1" applyBorder="1" applyAlignment="1">
      <alignment horizontal="justify" vertical="top" wrapText="1"/>
    </xf>
    <xf numFmtId="167" fontId="123" fillId="3" borderId="17" xfId="1" applyNumberFormat="1" applyFont="1" applyFill="1" applyBorder="1" applyAlignment="1">
      <alignment horizontal="justify" vertical="top" wrapText="1"/>
    </xf>
    <xf numFmtId="4" fontId="123" fillId="3" borderId="1" xfId="1" applyNumberFormat="1" applyFont="1" applyFill="1" applyBorder="1" applyAlignment="1">
      <alignment horizontal="center" vertical="top" wrapText="1"/>
    </xf>
    <xf numFmtId="49" fontId="123" fillId="3" borderId="12" xfId="1" applyNumberFormat="1" applyFont="1" applyFill="1" applyBorder="1" applyAlignment="1">
      <alignment horizontal="justify" vertical="top" wrapText="1"/>
    </xf>
    <xf numFmtId="49" fontId="123" fillId="3" borderId="17" xfId="1" applyNumberFormat="1" applyFont="1" applyFill="1" applyBorder="1" applyAlignment="1">
      <alignment horizontal="justify" vertical="top" wrapText="1"/>
    </xf>
    <xf numFmtId="0" fontId="123" fillId="3" borderId="12" xfId="840" applyFont="1" applyFill="1" applyBorder="1" applyAlignment="1">
      <alignment horizontal="left" vertical="top" wrapText="1"/>
    </xf>
    <xf numFmtId="0" fontId="123" fillId="3" borderId="17" xfId="840" applyFont="1" applyFill="1" applyBorder="1" applyAlignment="1">
      <alignment horizontal="left" vertical="top" wrapText="1"/>
    </xf>
    <xf numFmtId="49" fontId="120" fillId="3" borderId="12" xfId="1" applyNumberFormat="1" applyFont="1" applyFill="1" applyBorder="1" applyAlignment="1">
      <alignment horizontal="center" vertical="center" wrapText="1"/>
    </xf>
    <xf numFmtId="49" fontId="120" fillId="3" borderId="16" xfId="1" applyNumberFormat="1" applyFont="1" applyFill="1" applyBorder="1" applyAlignment="1">
      <alignment horizontal="center" vertical="center" wrapText="1"/>
    </xf>
    <xf numFmtId="49" fontId="120" fillId="3" borderId="17" xfId="1" applyNumberFormat="1" applyFont="1" applyFill="1" applyBorder="1" applyAlignment="1">
      <alignment horizontal="center" vertical="center" wrapText="1"/>
    </xf>
    <xf numFmtId="0" fontId="120" fillId="3" borderId="12" xfId="1" applyFont="1" applyFill="1" applyBorder="1" applyAlignment="1">
      <alignment horizontal="left" vertical="top" wrapText="1"/>
    </xf>
    <xf numFmtId="0" fontId="120" fillId="3" borderId="16" xfId="1" applyFont="1" applyFill="1" applyBorder="1" applyAlignment="1">
      <alignment horizontal="left" vertical="top" wrapText="1"/>
    </xf>
    <xf numFmtId="0" fontId="120" fillId="3" borderId="17" xfId="1" applyFont="1" applyFill="1" applyBorder="1" applyAlignment="1">
      <alignment horizontal="left" vertical="top" wrapText="1"/>
    </xf>
    <xf numFmtId="4" fontId="120" fillId="3" borderId="12" xfId="1" applyNumberFormat="1" applyFont="1" applyFill="1" applyBorder="1" applyAlignment="1">
      <alignment horizontal="center" vertical="center" wrapText="1"/>
    </xf>
    <xf numFmtId="4" fontId="120" fillId="3" borderId="16" xfId="1" applyNumberFormat="1" applyFont="1" applyFill="1" applyBorder="1" applyAlignment="1">
      <alignment horizontal="center" vertical="center" wrapText="1"/>
    </xf>
    <xf numFmtId="4" fontId="120" fillId="3" borderId="17" xfId="1" applyNumberFormat="1" applyFont="1" applyFill="1" applyBorder="1" applyAlignment="1">
      <alignment horizontal="center" vertical="center" wrapText="1"/>
    </xf>
    <xf numFmtId="49" fontId="123" fillId="3" borderId="12" xfId="1" applyNumberFormat="1" applyFont="1" applyFill="1" applyBorder="1" applyAlignment="1">
      <alignment horizontal="center" vertical="top" wrapText="1"/>
    </xf>
    <xf numFmtId="49" fontId="123" fillId="3" borderId="16" xfId="1" applyNumberFormat="1" applyFont="1" applyFill="1" applyBorder="1" applyAlignment="1">
      <alignment horizontal="center" vertical="top" wrapText="1"/>
    </xf>
    <xf numFmtId="167" fontId="123" fillId="3" borderId="12" xfId="1" applyNumberFormat="1" applyFont="1" applyFill="1" applyBorder="1" applyAlignment="1">
      <alignment horizontal="center" vertical="center"/>
    </xf>
    <xf numFmtId="167" fontId="123" fillId="3" borderId="17" xfId="1" applyNumberFormat="1" applyFont="1" applyFill="1" applyBorder="1" applyAlignment="1">
      <alignment horizontal="center" vertical="center"/>
    </xf>
    <xf numFmtId="49" fontId="123" fillId="3" borderId="1" xfId="840" applyNumberFormat="1" applyFont="1" applyFill="1" applyBorder="1" applyAlignment="1">
      <alignment horizontal="center" vertical="center"/>
    </xf>
    <xf numFmtId="49" fontId="120" fillId="3" borderId="1" xfId="1" applyNumberFormat="1" applyFont="1" applyFill="1" applyBorder="1" applyAlignment="1">
      <alignment horizontal="left" vertical="center" wrapText="1"/>
    </xf>
    <xf numFmtId="4" fontId="123" fillId="3" borderId="1" xfId="0" applyNumberFormat="1" applyFont="1" applyFill="1" applyBorder="1" applyAlignment="1">
      <alignment horizontal="left" vertical="top" wrapText="1"/>
    </xf>
    <xf numFmtId="49" fontId="123" fillId="3" borderId="1" xfId="1" applyNumberFormat="1" applyFont="1" applyFill="1" applyBorder="1" applyAlignment="1">
      <alignment horizontal="left" vertical="top" wrapText="1"/>
    </xf>
    <xf numFmtId="4" fontId="123" fillId="3" borderId="12" xfId="0" applyNumberFormat="1" applyFont="1" applyFill="1" applyBorder="1" applyAlignment="1">
      <alignment horizontal="left" vertical="top" wrapText="1"/>
    </xf>
    <xf numFmtId="4" fontId="123" fillId="3" borderId="16" xfId="0" applyNumberFormat="1" applyFont="1" applyFill="1" applyBorder="1" applyAlignment="1">
      <alignment horizontal="left" vertical="top" wrapText="1"/>
    </xf>
    <xf numFmtId="4" fontId="123" fillId="3" borderId="17" xfId="0" applyNumberFormat="1" applyFont="1" applyFill="1" applyBorder="1" applyAlignment="1">
      <alignment horizontal="left" vertical="top" wrapText="1"/>
    </xf>
    <xf numFmtId="49" fontId="123" fillId="3" borderId="12" xfId="1" applyNumberFormat="1" applyFont="1" applyFill="1" applyBorder="1" applyAlignment="1">
      <alignment vertical="top" wrapText="1"/>
    </xf>
    <xf numFmtId="49" fontId="123" fillId="3" borderId="16" xfId="1" applyNumberFormat="1" applyFont="1" applyFill="1" applyBorder="1" applyAlignment="1">
      <alignment vertical="top" wrapText="1"/>
    </xf>
    <xf numFmtId="49" fontId="123" fillId="3" borderId="17" xfId="1" applyNumberFormat="1" applyFont="1" applyFill="1" applyBorder="1" applyAlignment="1">
      <alignment vertical="top" wrapText="1"/>
    </xf>
    <xf numFmtId="49" fontId="123" fillId="3" borderId="12" xfId="1" applyNumberFormat="1" applyFont="1" applyFill="1" applyBorder="1" applyAlignment="1">
      <alignment horizontal="left" vertical="top" wrapText="1"/>
    </xf>
    <xf numFmtId="49" fontId="123" fillId="3" borderId="16" xfId="1" applyNumberFormat="1" applyFont="1" applyFill="1" applyBorder="1" applyAlignment="1">
      <alignment horizontal="left" vertical="top" wrapText="1"/>
    </xf>
    <xf numFmtId="49" fontId="123" fillId="3" borderId="17" xfId="1" applyNumberFormat="1" applyFont="1" applyFill="1" applyBorder="1" applyAlignment="1">
      <alignment horizontal="left" vertical="top" wrapText="1"/>
    </xf>
    <xf numFmtId="167" fontId="123" fillId="3" borderId="16" xfId="1" applyNumberFormat="1" applyFont="1" applyFill="1" applyBorder="1" applyAlignment="1">
      <alignment horizontal="left" vertical="top" wrapText="1"/>
    </xf>
    <xf numFmtId="4" fontId="120" fillId="3" borderId="1" xfId="1" applyNumberFormat="1" applyFont="1" applyFill="1" applyBorder="1" applyAlignment="1">
      <alignment horizontal="justify" vertical="top" wrapText="1"/>
    </xf>
    <xf numFmtId="49" fontId="123" fillId="3" borderId="16" xfId="1" applyNumberFormat="1" applyFont="1" applyFill="1" applyBorder="1" applyAlignment="1">
      <alignment horizontal="justify" vertical="top" wrapText="1"/>
    </xf>
    <xf numFmtId="0" fontId="123" fillId="3" borderId="12" xfId="1" applyFont="1" applyFill="1" applyBorder="1" applyAlignment="1">
      <alignment vertical="top" wrapText="1"/>
    </xf>
    <xf numFmtId="0" fontId="123" fillId="3" borderId="16" xfId="1" applyFont="1" applyFill="1" applyBorder="1" applyAlignment="1">
      <alignment vertical="top" wrapText="1"/>
    </xf>
    <xf numFmtId="0" fontId="123" fillId="3" borderId="17" xfId="1" applyFont="1" applyFill="1" applyBorder="1" applyAlignment="1">
      <alignment vertical="top" wrapText="1"/>
    </xf>
    <xf numFmtId="4" fontId="123" fillId="3" borderId="12" xfId="1" applyNumberFormat="1" applyFont="1" applyFill="1" applyBorder="1" applyAlignment="1">
      <alignment horizontal="center" vertical="top" wrapText="1"/>
    </xf>
    <xf numFmtId="4" fontId="123" fillId="3" borderId="16" xfId="1" applyNumberFormat="1" applyFont="1" applyFill="1" applyBorder="1" applyAlignment="1">
      <alignment horizontal="center" vertical="top" wrapText="1"/>
    </xf>
    <xf numFmtId="4" fontId="123" fillId="3" borderId="17" xfId="1" applyNumberFormat="1" applyFont="1" applyFill="1" applyBorder="1" applyAlignment="1">
      <alignment horizontal="center" vertical="top" wrapText="1"/>
    </xf>
    <xf numFmtId="49" fontId="123" fillId="3" borderId="17" xfId="1" applyNumberFormat="1" applyFont="1" applyFill="1" applyBorder="1" applyAlignment="1">
      <alignment horizontal="center" vertical="top" wrapText="1"/>
    </xf>
    <xf numFmtId="4" fontId="123" fillId="3" borderId="12" xfId="0" applyNumberFormat="1" applyFont="1" applyFill="1" applyBorder="1" applyAlignment="1">
      <alignment horizontal="center" vertical="top" wrapText="1"/>
    </xf>
    <xf numFmtId="4" fontId="123" fillId="3" borderId="16" xfId="0" applyNumberFormat="1" applyFont="1" applyFill="1" applyBorder="1" applyAlignment="1">
      <alignment horizontal="center" vertical="top" wrapText="1"/>
    </xf>
    <xf numFmtId="4" fontId="123" fillId="3" borderId="17" xfId="0" applyNumberFormat="1" applyFont="1" applyFill="1" applyBorder="1" applyAlignment="1">
      <alignment horizontal="center" vertical="top" wrapText="1"/>
    </xf>
    <xf numFmtId="0" fontId="39" fillId="3" borderId="0" xfId="0" applyFont="1" applyFill="1" applyAlignment="1">
      <alignment horizontal="center" vertical="center" wrapText="1"/>
    </xf>
    <xf numFmtId="0" fontId="0" fillId="3" borderId="0" xfId="0" applyFill="1" applyAlignment="1">
      <alignment horizontal="center" vertical="center" wrapText="1"/>
    </xf>
    <xf numFmtId="49" fontId="123" fillId="3" borderId="1" xfId="1" applyNumberFormat="1" applyFont="1" applyFill="1" applyBorder="1" applyAlignment="1">
      <alignment vertical="top" wrapText="1"/>
    </xf>
    <xf numFmtId="0" fontId="123" fillId="3" borderId="12" xfId="1" applyFont="1" applyFill="1" applyBorder="1" applyAlignment="1">
      <alignment horizontal="justify" vertical="top" wrapText="1"/>
    </xf>
    <xf numFmtId="0" fontId="123" fillId="3" borderId="16" xfId="1" applyFont="1" applyFill="1" applyBorder="1" applyAlignment="1">
      <alignment horizontal="justify" vertical="top" wrapText="1"/>
    </xf>
    <xf numFmtId="4" fontId="123" fillId="3" borderId="12" xfId="0" applyNumberFormat="1" applyFont="1" applyFill="1" applyBorder="1" applyAlignment="1">
      <alignment horizontal="justify" vertical="top" wrapText="1"/>
    </xf>
    <xf numFmtId="4" fontId="123" fillId="3" borderId="16" xfId="0" applyNumberFormat="1" applyFont="1" applyFill="1" applyBorder="1" applyAlignment="1">
      <alignment horizontal="justify" vertical="top" wrapText="1"/>
    </xf>
    <xf numFmtId="167" fontId="120" fillId="3" borderId="17" xfId="1" applyNumberFormat="1" applyFont="1" applyFill="1" applyBorder="1" applyAlignment="1">
      <alignment horizontal="justify" vertical="top" wrapText="1"/>
    </xf>
    <xf numFmtId="0" fontId="123" fillId="3" borderId="1" xfId="1" applyFont="1" applyFill="1" applyBorder="1" applyAlignment="1">
      <alignment vertical="top" wrapText="1"/>
    </xf>
    <xf numFmtId="4" fontId="123" fillId="3" borderId="17" xfId="0" applyNumberFormat="1" applyFont="1" applyFill="1" applyBorder="1" applyAlignment="1">
      <alignment horizontal="justify" vertical="top" wrapText="1"/>
    </xf>
    <xf numFmtId="4" fontId="123" fillId="3" borderId="1" xfId="0" applyNumberFormat="1" applyFont="1" applyFill="1" applyBorder="1" applyAlignment="1">
      <alignment horizontal="justify" vertical="top" wrapText="1"/>
    </xf>
    <xf numFmtId="49" fontId="123" fillId="3" borderId="1" xfId="1" applyNumberFormat="1" applyFont="1" applyFill="1" applyBorder="1" applyAlignment="1">
      <alignment horizontal="center" vertical="top" wrapText="1"/>
    </xf>
    <xf numFmtId="49" fontId="123" fillId="3" borderId="16" xfId="840" applyNumberFormat="1" applyFont="1" applyFill="1" applyBorder="1" applyAlignment="1">
      <alignment horizontal="center" vertical="center" wrapText="1"/>
    </xf>
    <xf numFmtId="4" fontId="39" fillId="0" borderId="0" xfId="0" applyNumberFormat="1" applyFont="1" applyAlignment="1">
      <alignment horizontal="left" vertical="center" wrapText="1"/>
    </xf>
    <xf numFmtId="0" fontId="123" fillId="3" borderId="1" xfId="0" applyFont="1" applyFill="1" applyBorder="1" applyAlignment="1">
      <alignment vertical="top" wrapText="1"/>
    </xf>
    <xf numFmtId="4" fontId="123" fillId="3" borderId="1" xfId="0" applyNumberFormat="1" applyFont="1" applyFill="1" applyBorder="1" applyAlignment="1">
      <alignment horizontal="center" vertical="center" wrapText="1"/>
    </xf>
    <xf numFmtId="0" fontId="120" fillId="3" borderId="12" xfId="840" applyFont="1" applyFill="1" applyBorder="1" applyAlignment="1">
      <alignment horizontal="left" vertical="top" wrapText="1"/>
    </xf>
    <xf numFmtId="0" fontId="120" fillId="3" borderId="16" xfId="840" applyFont="1" applyFill="1" applyBorder="1" applyAlignment="1">
      <alignment horizontal="left" vertical="top" wrapText="1"/>
    </xf>
    <xf numFmtId="0" fontId="120" fillId="3" borderId="17" xfId="840" applyFont="1" applyFill="1" applyBorder="1" applyAlignment="1">
      <alignment horizontal="left" vertical="top" wrapText="1"/>
    </xf>
    <xf numFmtId="4" fontId="120" fillId="3" borderId="12" xfId="1" applyNumberFormat="1" applyFont="1" applyFill="1" applyBorder="1" applyAlignment="1">
      <alignment horizontal="justify" vertical="top" wrapText="1"/>
    </xf>
    <xf numFmtId="4" fontId="120" fillId="3" borderId="16" xfId="1" applyNumberFormat="1" applyFont="1" applyFill="1" applyBorder="1" applyAlignment="1">
      <alignment horizontal="justify" vertical="top" wrapText="1"/>
    </xf>
    <xf numFmtId="4" fontId="120" fillId="3" borderId="17" xfId="1" applyNumberFormat="1" applyFont="1" applyFill="1" applyBorder="1" applyAlignment="1">
      <alignment horizontal="justify" vertical="top" wrapText="1"/>
    </xf>
    <xf numFmtId="0" fontId="123" fillId="3" borderId="16" xfId="840" applyFont="1" applyFill="1" applyBorder="1" applyAlignment="1">
      <alignment horizontal="left" vertical="top" wrapText="1"/>
    </xf>
    <xf numFmtId="1" fontId="123" fillId="0" borderId="12" xfId="895" applyNumberFormat="1" applyFont="1" applyBorder="1" applyAlignment="1">
      <alignment horizontal="left" vertical="top" wrapText="1"/>
    </xf>
    <xf numFmtId="1" fontId="123" fillId="0" borderId="16" xfId="895" applyNumberFormat="1" applyFont="1" applyBorder="1" applyAlignment="1">
      <alignment horizontal="left" vertical="top" wrapText="1"/>
    </xf>
    <xf numFmtId="1" fontId="123" fillId="0" borderId="17" xfId="895" applyNumberFormat="1" applyFont="1" applyBorder="1" applyAlignment="1">
      <alignment horizontal="left" vertical="top" wrapText="1"/>
    </xf>
    <xf numFmtId="1" fontId="123" fillId="0" borderId="1" xfId="895" applyNumberFormat="1" applyFont="1" applyBorder="1" applyAlignment="1">
      <alignment horizontal="left" vertical="top" wrapText="1"/>
    </xf>
    <xf numFmtId="0" fontId="123" fillId="0" borderId="12" xfId="895" applyFont="1" applyBorder="1" applyAlignment="1">
      <alignment horizontal="center" vertical="top" wrapText="1"/>
    </xf>
    <xf numFmtId="0" fontId="123" fillId="0" borderId="16" xfId="895" applyFont="1" applyBorder="1" applyAlignment="1">
      <alignment horizontal="center" vertical="top" wrapText="1"/>
    </xf>
    <xf numFmtId="0" fontId="123" fillId="0" borderId="17" xfId="895" applyFont="1" applyBorder="1" applyAlignment="1">
      <alignment horizontal="center" vertical="top" wrapText="1"/>
    </xf>
    <xf numFmtId="1" fontId="123" fillId="0" borderId="12" xfId="895" applyNumberFormat="1" applyFont="1" applyFill="1" applyBorder="1" applyAlignment="1">
      <alignment horizontal="left" vertical="top" wrapText="1"/>
    </xf>
    <xf numFmtId="1" fontId="123" fillId="0" borderId="16" xfId="895" applyNumberFormat="1" applyFont="1" applyFill="1" applyBorder="1" applyAlignment="1">
      <alignment horizontal="left" vertical="top" wrapText="1"/>
    </xf>
    <xf numFmtId="1" fontId="123" fillId="0" borderId="17" xfId="895" applyNumberFormat="1" applyFont="1" applyFill="1" applyBorder="1" applyAlignment="1">
      <alignment horizontal="left" vertical="top" wrapText="1"/>
    </xf>
    <xf numFmtId="1" fontId="120" fillId="0" borderId="12" xfId="895" applyNumberFormat="1" applyFont="1" applyBorder="1" applyAlignment="1">
      <alignment horizontal="center" vertical="center"/>
    </xf>
    <xf numFmtId="1" fontId="120" fillId="0" borderId="17" xfId="895" applyNumberFormat="1" applyFont="1" applyBorder="1" applyAlignment="1">
      <alignment horizontal="center" vertical="center"/>
    </xf>
    <xf numFmtId="0" fontId="120" fillId="0" borderId="12" xfId="895" applyFont="1" applyBorder="1" applyAlignment="1">
      <alignment horizontal="center" vertical="top" wrapText="1"/>
    </xf>
    <xf numFmtId="0" fontId="120" fillId="0" borderId="17" xfId="895" applyFont="1" applyBorder="1" applyAlignment="1">
      <alignment horizontal="center" vertical="top" wrapText="1"/>
    </xf>
    <xf numFmtId="1" fontId="120" fillId="0" borderId="12" xfId="895" applyNumberFormat="1" applyFont="1" applyBorder="1" applyAlignment="1">
      <alignment horizontal="left" vertical="top" wrapText="1"/>
    </xf>
    <xf numFmtId="1" fontId="120" fillId="0" borderId="17" xfId="895" applyNumberFormat="1" applyFont="1" applyBorder="1" applyAlignment="1">
      <alignment horizontal="left" vertical="top" wrapText="1"/>
    </xf>
    <xf numFmtId="16" fontId="123" fillId="0" borderId="1" xfId="895" applyNumberFormat="1" applyFont="1" applyBorder="1" applyAlignment="1">
      <alignment horizontal="center" vertical="top" wrapText="1"/>
    </xf>
    <xf numFmtId="0" fontId="120" fillId="0" borderId="1" xfId="895" applyFont="1" applyBorder="1" applyAlignment="1">
      <alignment horizontal="center" vertical="top" wrapText="1"/>
    </xf>
    <xf numFmtId="1" fontId="120" fillId="0" borderId="1" xfId="895" applyNumberFormat="1" applyFont="1" applyBorder="1" applyAlignment="1">
      <alignment horizontal="left" vertical="top" wrapText="1"/>
    </xf>
    <xf numFmtId="1" fontId="120" fillId="0" borderId="1" xfId="895" applyNumberFormat="1" applyFont="1" applyBorder="1" applyAlignment="1">
      <alignment horizontal="center" vertical="top" wrapText="1"/>
    </xf>
    <xf numFmtId="1" fontId="120" fillId="0" borderId="12" xfId="895" applyNumberFormat="1" applyFont="1" applyBorder="1" applyAlignment="1">
      <alignment horizontal="center" vertical="top" wrapText="1"/>
    </xf>
    <xf numFmtId="1" fontId="120" fillId="0" borderId="17" xfId="895" applyNumberFormat="1" applyFont="1" applyBorder="1" applyAlignment="1">
      <alignment horizontal="center" vertical="top" wrapText="1"/>
    </xf>
    <xf numFmtId="0" fontId="120" fillId="0" borderId="16" xfId="895" applyFont="1" applyBorder="1" applyAlignment="1">
      <alignment horizontal="center" vertical="top" wrapText="1"/>
    </xf>
    <xf numFmtId="0" fontId="120" fillId="0" borderId="1" xfId="895" applyFont="1" applyBorder="1" applyAlignment="1">
      <alignment horizontal="center" vertical="center" wrapText="1"/>
    </xf>
    <xf numFmtId="1" fontId="134" fillId="0" borderId="1" xfId="895" applyNumberFormat="1" applyFont="1" applyBorder="1" applyAlignment="1">
      <alignment horizontal="center" vertical="top" wrapText="1"/>
    </xf>
    <xf numFmtId="1" fontId="132" fillId="0" borderId="1" xfId="895" applyNumberFormat="1" applyFont="1" applyBorder="1" applyAlignment="1">
      <alignment horizontal="center" vertical="top" wrapText="1"/>
    </xf>
    <xf numFmtId="1" fontId="120" fillId="0" borderId="16" xfId="895" applyNumberFormat="1" applyFont="1" applyBorder="1" applyAlignment="1">
      <alignment horizontal="left" vertical="top" wrapText="1"/>
    </xf>
    <xf numFmtId="1" fontId="123" fillId="0" borderId="12" xfId="895" applyNumberFormat="1" applyFont="1" applyBorder="1" applyAlignment="1">
      <alignment horizontal="center" vertical="top" wrapText="1"/>
    </xf>
    <xf numFmtId="1" fontId="123" fillId="0" borderId="17" xfId="895" applyNumberFormat="1" applyFont="1" applyBorder="1" applyAlignment="1">
      <alignment horizontal="center" vertical="top" wrapText="1"/>
    </xf>
    <xf numFmtId="16" fontId="123" fillId="0" borderId="12" xfId="895" applyNumberFormat="1" applyFont="1" applyBorder="1" applyAlignment="1">
      <alignment horizontal="center" vertical="top" wrapText="1"/>
    </xf>
    <xf numFmtId="16" fontId="123" fillId="0" borderId="16" xfId="895" applyNumberFormat="1" applyFont="1" applyBorder="1" applyAlignment="1">
      <alignment horizontal="center" vertical="top" wrapText="1"/>
    </xf>
    <xf numFmtId="16" fontId="123" fillId="0" borderId="17" xfId="895" applyNumberFormat="1" applyFont="1" applyBorder="1" applyAlignment="1">
      <alignment horizontal="center" vertical="top" wrapText="1"/>
    </xf>
    <xf numFmtId="1" fontId="120" fillId="0" borderId="0" xfId="895" applyNumberFormat="1" applyFont="1" applyAlignment="1">
      <alignment horizontal="center" vertical="center" wrapText="1"/>
    </xf>
    <xf numFmtId="0" fontId="123" fillId="0" borderId="0" xfId="895" applyFont="1" applyBorder="1" applyAlignment="1">
      <alignment horizontal="center" vertical="center" wrapText="1"/>
    </xf>
    <xf numFmtId="0" fontId="120" fillId="0" borderId="0" xfId="895" applyFont="1" applyBorder="1" applyAlignment="1">
      <alignment horizontal="center" vertical="center" wrapText="1"/>
    </xf>
    <xf numFmtId="0" fontId="120" fillId="0" borderId="11" xfId="895" applyFont="1" applyBorder="1" applyAlignment="1">
      <alignment horizontal="center" vertical="center" wrapText="1"/>
    </xf>
    <xf numFmtId="1" fontId="120" fillId="0" borderId="13" xfId="895" applyNumberFormat="1" applyFont="1" applyBorder="1" applyAlignment="1">
      <alignment horizontal="center" vertical="top"/>
    </xf>
    <xf numFmtId="1" fontId="120" fillId="0" borderId="14" xfId="895" applyNumberFormat="1" applyFont="1" applyBorder="1" applyAlignment="1">
      <alignment horizontal="center" vertical="top"/>
    </xf>
    <xf numFmtId="1" fontId="120" fillId="0" borderId="15" xfId="895" applyNumberFormat="1" applyFont="1" applyBorder="1" applyAlignment="1">
      <alignment horizontal="center" vertical="top"/>
    </xf>
    <xf numFmtId="49" fontId="123" fillId="0" borderId="12" xfId="895" applyNumberFormat="1" applyFont="1" applyBorder="1" applyAlignment="1">
      <alignment horizontal="center" vertical="top" wrapText="1"/>
    </xf>
    <xf numFmtId="49" fontId="123" fillId="0" borderId="16" xfId="895" applyNumberFormat="1" applyFont="1" applyBorder="1" applyAlignment="1">
      <alignment horizontal="center" vertical="top" wrapText="1"/>
    </xf>
    <xf numFmtId="49" fontId="123" fillId="0" borderId="17" xfId="895" applyNumberFormat="1" applyFont="1" applyBorder="1" applyAlignment="1">
      <alignment horizontal="center" vertical="top" wrapText="1"/>
    </xf>
    <xf numFmtId="1" fontId="120" fillId="0" borderId="12" xfId="895" applyNumberFormat="1" applyFont="1" applyFill="1" applyBorder="1" applyAlignment="1">
      <alignment horizontal="justify" vertical="top" wrapText="1"/>
    </xf>
    <xf numFmtId="1" fontId="120" fillId="0" borderId="16" xfId="895" applyNumberFormat="1" applyFont="1" applyFill="1" applyBorder="1" applyAlignment="1">
      <alignment horizontal="justify" vertical="top" wrapText="1"/>
    </xf>
    <xf numFmtId="1" fontId="120" fillId="0" borderId="17" xfId="895" applyNumberFormat="1" applyFont="1" applyFill="1" applyBorder="1" applyAlignment="1">
      <alignment horizontal="justify" vertical="top" wrapText="1"/>
    </xf>
    <xf numFmtId="0" fontId="120" fillId="0" borderId="1" xfId="895" applyFont="1" applyBorder="1" applyAlignment="1">
      <alignment horizontal="left" vertical="top" wrapText="1"/>
    </xf>
    <xf numFmtId="0" fontId="123" fillId="0" borderId="1" xfId="895" applyFont="1" applyBorder="1" applyAlignment="1">
      <alignment horizontal="center" vertical="top" wrapText="1"/>
    </xf>
    <xf numFmtId="1" fontId="120" fillId="0" borderId="12" xfId="895" applyNumberFormat="1" applyFont="1" applyFill="1" applyBorder="1" applyAlignment="1">
      <alignment horizontal="left" vertical="top" wrapText="1"/>
    </xf>
    <xf numFmtId="1" fontId="120" fillId="0" borderId="16" xfId="895" applyNumberFormat="1" applyFont="1" applyFill="1" applyBorder="1" applyAlignment="1">
      <alignment horizontal="left" vertical="top" wrapText="1"/>
    </xf>
    <xf numFmtId="1" fontId="120" fillId="0" borderId="17" xfId="895" applyNumberFormat="1" applyFont="1" applyFill="1" applyBorder="1" applyAlignment="1">
      <alignment horizontal="left" vertical="top" wrapText="1"/>
    </xf>
    <xf numFmtId="1" fontId="123" fillId="0" borderId="1" xfId="895" applyNumberFormat="1" applyFont="1" applyBorder="1" applyAlignment="1">
      <alignment vertical="top" wrapText="1"/>
    </xf>
    <xf numFmtId="49" fontId="123" fillId="0" borderId="1" xfId="895" applyNumberFormat="1" applyFont="1" applyBorder="1" applyAlignment="1">
      <alignment horizontal="center" vertical="top" wrapText="1"/>
    </xf>
    <xf numFmtId="0" fontId="127" fillId="0" borderId="12" xfId="1" applyFont="1" applyFill="1" applyBorder="1" applyAlignment="1">
      <alignment horizontal="center" vertical="top" wrapText="1"/>
    </xf>
    <xf numFmtId="0" fontId="127" fillId="0" borderId="17" xfId="1" applyFont="1" applyFill="1" applyBorder="1" applyAlignment="1">
      <alignment horizontal="center" vertical="top" wrapText="1"/>
    </xf>
    <xf numFmtId="0" fontId="127" fillId="0" borderId="12" xfId="1" applyFont="1" applyFill="1" applyBorder="1" applyAlignment="1">
      <alignment horizontal="left" vertical="top" wrapText="1"/>
    </xf>
    <xf numFmtId="0" fontId="127" fillId="0" borderId="17" xfId="1" applyFont="1" applyFill="1" applyBorder="1" applyAlignment="1">
      <alignment horizontal="left" vertical="top" wrapText="1"/>
    </xf>
    <xf numFmtId="0" fontId="127" fillId="0" borderId="12" xfId="1" applyFont="1" applyFill="1" applyBorder="1" applyAlignment="1">
      <alignment horizontal="center" vertical="center" wrapText="1"/>
    </xf>
    <xf numFmtId="0" fontId="127" fillId="0" borderId="17" xfId="1" applyFont="1" applyFill="1" applyBorder="1" applyAlignment="1">
      <alignment horizontal="center" vertical="center" wrapText="1"/>
    </xf>
    <xf numFmtId="0" fontId="127" fillId="0" borderId="1" xfId="1" applyFont="1" applyFill="1" applyBorder="1" applyAlignment="1">
      <alignment horizontal="center" vertical="center" wrapText="1"/>
    </xf>
    <xf numFmtId="0" fontId="127" fillId="0" borderId="1" xfId="1" applyFont="1" applyFill="1" applyBorder="1" applyAlignment="1">
      <alignment horizontal="left" vertical="top" wrapText="1"/>
    </xf>
    <xf numFmtId="0" fontId="127" fillId="0" borderId="1" xfId="1" applyFont="1" applyFill="1" applyBorder="1" applyAlignment="1">
      <alignment horizontal="center" vertical="top" wrapText="1"/>
    </xf>
    <xf numFmtId="0" fontId="123" fillId="0" borderId="1" xfId="1" applyFont="1" applyFill="1" applyBorder="1" applyAlignment="1">
      <alignment horizontal="center" vertical="top" wrapText="1"/>
    </xf>
    <xf numFmtId="0" fontId="127" fillId="0" borderId="16" xfId="1" applyFont="1" applyFill="1" applyBorder="1" applyAlignment="1">
      <alignment horizontal="center" vertical="top" wrapText="1"/>
    </xf>
    <xf numFmtId="0" fontId="127" fillId="0" borderId="16" xfId="1" applyFont="1" applyFill="1" applyBorder="1" applyAlignment="1">
      <alignment horizontal="left" vertical="top" wrapText="1"/>
    </xf>
    <xf numFmtId="0" fontId="127" fillId="0" borderId="16" xfId="1" applyFont="1" applyFill="1" applyBorder="1" applyAlignment="1">
      <alignment horizontal="center" vertical="center" wrapText="1"/>
    </xf>
    <xf numFmtId="0" fontId="123" fillId="0" borderId="1" xfId="1" applyFont="1" applyFill="1" applyBorder="1" applyAlignment="1">
      <alignment horizontal="justify" vertical="top" wrapText="1"/>
    </xf>
    <xf numFmtId="0" fontId="127" fillId="0" borderId="12" xfId="1" applyFont="1" applyFill="1" applyBorder="1" applyAlignment="1">
      <alignment horizontal="justify" vertical="top" wrapText="1"/>
    </xf>
    <xf numFmtId="0" fontId="127" fillId="0" borderId="16" xfId="1" applyFont="1" applyFill="1" applyBorder="1" applyAlignment="1">
      <alignment horizontal="justify" vertical="top" wrapText="1"/>
    </xf>
    <xf numFmtId="0" fontId="127" fillId="0" borderId="17" xfId="1" applyFont="1" applyFill="1" applyBorder="1" applyAlignment="1">
      <alignment horizontal="justify" vertical="top" wrapText="1"/>
    </xf>
    <xf numFmtId="49" fontId="127" fillId="0" borderId="12" xfId="1" applyNumberFormat="1" applyFont="1" applyFill="1" applyBorder="1" applyAlignment="1">
      <alignment horizontal="center" vertical="center" wrapText="1"/>
    </xf>
    <xf numFmtId="49" fontId="127" fillId="0" borderId="16" xfId="1" applyNumberFormat="1" applyFont="1" applyFill="1" applyBorder="1" applyAlignment="1">
      <alignment horizontal="center" vertical="center" wrapText="1"/>
    </xf>
    <xf numFmtId="49" fontId="127" fillId="0" borderId="17" xfId="1" applyNumberFormat="1" applyFont="1" applyFill="1" applyBorder="1" applyAlignment="1">
      <alignment horizontal="center" vertical="center" wrapText="1"/>
    </xf>
    <xf numFmtId="0" fontId="127" fillId="0" borderId="1" xfId="1" applyFont="1" applyFill="1" applyBorder="1" applyAlignment="1">
      <alignment horizontal="justify" vertical="top" wrapText="1"/>
    </xf>
    <xf numFmtId="0" fontId="120" fillId="0" borderId="0" xfId="1" applyFont="1" applyFill="1" applyAlignment="1">
      <alignment horizontal="center"/>
    </xf>
    <xf numFmtId="0" fontId="123" fillId="0" borderId="0" xfId="1" applyFont="1" applyFill="1" applyAlignment="1">
      <alignment horizontal="right" vertical="center" wrapText="1"/>
    </xf>
    <xf numFmtId="0" fontId="123" fillId="0" borderId="1" xfId="1" applyFont="1" applyFill="1" applyBorder="1" applyAlignment="1">
      <alignment horizontal="center" vertical="center" wrapText="1"/>
    </xf>
    <xf numFmtId="0" fontId="123" fillId="0" borderId="16" xfId="1" applyFont="1" applyFill="1" applyBorder="1" applyAlignment="1">
      <alignment horizontal="justify" vertical="top" wrapText="1"/>
    </xf>
    <xf numFmtId="49" fontId="120" fillId="0" borderId="1" xfId="1" applyNumberFormat="1" applyFont="1" applyBorder="1" applyAlignment="1">
      <alignment horizontal="center" vertical="center"/>
    </xf>
    <xf numFmtId="4" fontId="120" fillId="0" borderId="12" xfId="1" applyNumberFormat="1" applyFont="1" applyBorder="1" applyAlignment="1">
      <alignment horizontal="center" vertical="top"/>
    </xf>
    <xf numFmtId="4" fontId="120" fillId="0" borderId="16" xfId="1" applyNumberFormat="1" applyFont="1" applyBorder="1" applyAlignment="1">
      <alignment horizontal="center" vertical="top"/>
    </xf>
    <xf numFmtId="4" fontId="120" fillId="0" borderId="17" xfId="1" applyNumberFormat="1" applyFont="1" applyBorder="1" applyAlignment="1">
      <alignment horizontal="center" vertical="top"/>
    </xf>
    <xf numFmtId="49" fontId="120" fillId="0" borderId="1" xfId="1" applyNumberFormat="1" applyFont="1" applyBorder="1" applyAlignment="1">
      <alignment horizontal="justify" vertical="top"/>
    </xf>
    <xf numFmtId="4" fontId="123" fillId="0" borderId="1" xfId="1" applyNumberFormat="1" applyFont="1" applyBorder="1" applyAlignment="1">
      <alignment horizontal="center" vertical="top" wrapText="1"/>
    </xf>
    <xf numFmtId="49" fontId="123" fillId="0" borderId="12" xfId="1" applyNumberFormat="1" applyFont="1" applyBorder="1" applyAlignment="1">
      <alignment horizontal="left" vertical="top" wrapText="1"/>
    </xf>
    <xf numFmtId="49" fontId="123" fillId="0" borderId="17" xfId="1" applyNumberFormat="1" applyFont="1" applyBorder="1" applyAlignment="1">
      <alignment horizontal="left" vertical="top" wrapText="1"/>
    </xf>
    <xf numFmtId="0" fontId="120" fillId="0" borderId="1" xfId="1" applyFont="1" applyBorder="1" applyAlignment="1">
      <alignment horizontal="left" vertical="center" wrapText="1"/>
    </xf>
    <xf numFmtId="0" fontId="123" fillId="0" borderId="1" xfId="1" applyFont="1" applyBorder="1" applyAlignment="1">
      <alignment horizontal="center" vertical="top"/>
    </xf>
    <xf numFmtId="4" fontId="120" fillId="0" borderId="1" xfId="1" applyNumberFormat="1" applyFont="1" applyBorder="1" applyAlignment="1">
      <alignment horizontal="center" vertical="top"/>
    </xf>
    <xf numFmtId="0" fontId="123" fillId="0" borderId="12" xfId="1" applyFont="1" applyBorder="1" applyAlignment="1">
      <alignment horizontal="center" vertical="center"/>
    </xf>
    <xf numFmtId="0" fontId="123" fillId="0" borderId="16" xfId="1" applyFont="1" applyBorder="1" applyAlignment="1">
      <alignment horizontal="center" vertical="center"/>
    </xf>
    <xf numFmtId="0" fontId="123" fillId="0" borderId="17" xfId="1" applyFont="1" applyBorder="1" applyAlignment="1">
      <alignment horizontal="center" vertical="center"/>
    </xf>
    <xf numFmtId="0" fontId="120" fillId="0" borderId="12" xfId="1" applyFont="1" applyBorder="1" applyAlignment="1">
      <alignment horizontal="left" vertical="center" wrapText="1"/>
    </xf>
    <xf numFmtId="0" fontId="120" fillId="0" borderId="16" xfId="1" applyFont="1" applyBorder="1" applyAlignment="1">
      <alignment horizontal="left" vertical="center" wrapText="1"/>
    </xf>
    <xf numFmtId="0" fontId="120" fillId="0" borderId="17" xfId="1" applyFont="1" applyBorder="1" applyAlignment="1">
      <alignment horizontal="left" vertical="center" wrapText="1"/>
    </xf>
  </cellXfs>
  <cellStyles count="1460">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2" xfId="636" xr:uid="{00000000-0005-0000-0000-000079020000}"/>
    <cellStyle name="Гиперссылка 2 2" xfId="637" xr:uid="{00000000-0005-0000-0000-00007A020000}"/>
    <cellStyle name="Денежный 2" xfId="638" xr:uid="{00000000-0005-0000-0000-00007B020000}"/>
    <cellStyle name="Денежный 2 2" xfId="639" xr:uid="{00000000-0005-0000-0000-00007C020000}"/>
    <cellStyle name="Денежный 2 2 2" xfId="640" xr:uid="{00000000-0005-0000-0000-00007D020000}"/>
    <cellStyle name="Денежный 2 2 3" xfId="1177" xr:uid="{00000000-0005-0000-0000-00007E020000}"/>
    <cellStyle name="Денежный 2 3" xfId="641" xr:uid="{00000000-0005-0000-0000-00007F020000}"/>
    <cellStyle name="Денежный 2 3 2" xfId="642" xr:uid="{00000000-0005-0000-0000-000080020000}"/>
    <cellStyle name="Денежный 2 4" xfId="643" xr:uid="{00000000-0005-0000-0000-000081020000}"/>
    <cellStyle name="Денежный 2 5" xfId="1178" xr:uid="{00000000-0005-0000-0000-000082020000}"/>
    <cellStyle name="Денежный 3" xfId="644" xr:uid="{00000000-0005-0000-0000-000083020000}"/>
    <cellStyle name="Денежный 4" xfId="645" xr:uid="{00000000-0005-0000-0000-000084020000}"/>
    <cellStyle name="Заголовок 1 2" xfId="646" xr:uid="{00000000-0005-0000-0000-000085020000}"/>
    <cellStyle name="Заголовок 1 2 2" xfId="647" xr:uid="{00000000-0005-0000-0000-000086020000}"/>
    <cellStyle name="Заголовок 1 2 2 2" xfId="648" xr:uid="{00000000-0005-0000-0000-000087020000}"/>
    <cellStyle name="Заголовок 1 2 2 2 2" xfId="649" xr:uid="{00000000-0005-0000-0000-000088020000}"/>
    <cellStyle name="Заголовок 1 2 3" xfId="650" xr:uid="{00000000-0005-0000-0000-000089020000}"/>
    <cellStyle name="Заголовок 1 2 3 2" xfId="651" xr:uid="{00000000-0005-0000-0000-00008A020000}"/>
    <cellStyle name="Заголовок 1 2_Лист5" xfId="652" xr:uid="{00000000-0005-0000-0000-00008B020000}"/>
    <cellStyle name="Заголовок 1 3" xfId="653" xr:uid="{00000000-0005-0000-0000-00008C020000}"/>
    <cellStyle name="Заголовок 1 3 2" xfId="654" xr:uid="{00000000-0005-0000-0000-00008D020000}"/>
    <cellStyle name="Заголовок 1 3 2 2" xfId="655" xr:uid="{00000000-0005-0000-0000-00008E020000}"/>
    <cellStyle name="Заголовок 1 3 2 2 2" xfId="656" xr:uid="{00000000-0005-0000-0000-00008F020000}"/>
    <cellStyle name="Заголовок 1 3_Лист5" xfId="657" xr:uid="{00000000-0005-0000-0000-000090020000}"/>
    <cellStyle name="Заголовок 1 4" xfId="658" xr:uid="{00000000-0005-0000-0000-000091020000}"/>
    <cellStyle name="Заголовок 1 4 2" xfId="659" xr:uid="{00000000-0005-0000-0000-000092020000}"/>
    <cellStyle name="Заголовок 1 4 2 2" xfId="660" xr:uid="{00000000-0005-0000-0000-000093020000}"/>
    <cellStyle name="Заголовок 1 5" xfId="661" xr:uid="{00000000-0005-0000-0000-000094020000}"/>
    <cellStyle name="Заголовок 1 5 2" xfId="662" xr:uid="{00000000-0005-0000-0000-000095020000}"/>
    <cellStyle name="Заголовок 1 6" xfId="663" xr:uid="{00000000-0005-0000-0000-000096020000}"/>
    <cellStyle name="Заголовок 1 7" xfId="664" xr:uid="{00000000-0005-0000-0000-000097020000}"/>
    <cellStyle name="Заголовок 1 8" xfId="665" xr:uid="{00000000-0005-0000-0000-000098020000}"/>
    <cellStyle name="Заголовок 1 9" xfId="666" xr:uid="{00000000-0005-0000-0000-000099020000}"/>
    <cellStyle name="Заголовок 2 2" xfId="667" xr:uid="{00000000-0005-0000-0000-00009A020000}"/>
    <cellStyle name="Заголовок 2 2 2" xfId="668" xr:uid="{00000000-0005-0000-0000-00009B020000}"/>
    <cellStyle name="Заголовок 2 2 2 2" xfId="669" xr:uid="{00000000-0005-0000-0000-00009C020000}"/>
    <cellStyle name="Заголовок 2 2 2 2 2" xfId="670" xr:uid="{00000000-0005-0000-0000-00009D020000}"/>
    <cellStyle name="Заголовок 2 2 3" xfId="671" xr:uid="{00000000-0005-0000-0000-00009E020000}"/>
    <cellStyle name="Заголовок 2 2 3 2" xfId="672" xr:uid="{00000000-0005-0000-0000-00009F020000}"/>
    <cellStyle name="Заголовок 2 2_Лист5" xfId="673" xr:uid="{00000000-0005-0000-0000-0000A0020000}"/>
    <cellStyle name="Заголовок 2 3" xfId="674" xr:uid="{00000000-0005-0000-0000-0000A1020000}"/>
    <cellStyle name="Заголовок 2 3 2" xfId="675" xr:uid="{00000000-0005-0000-0000-0000A2020000}"/>
    <cellStyle name="Заголовок 2 3 2 2" xfId="676" xr:uid="{00000000-0005-0000-0000-0000A3020000}"/>
    <cellStyle name="Заголовок 2 3 2 2 2" xfId="677" xr:uid="{00000000-0005-0000-0000-0000A4020000}"/>
    <cellStyle name="Заголовок 2 3_Лист5" xfId="678" xr:uid="{00000000-0005-0000-0000-0000A5020000}"/>
    <cellStyle name="Заголовок 2 4" xfId="679" xr:uid="{00000000-0005-0000-0000-0000A6020000}"/>
    <cellStyle name="Заголовок 2 4 2" xfId="680" xr:uid="{00000000-0005-0000-0000-0000A7020000}"/>
    <cellStyle name="Заголовок 2 4 2 2" xfId="681" xr:uid="{00000000-0005-0000-0000-0000A8020000}"/>
    <cellStyle name="Заголовок 2 5" xfId="682" xr:uid="{00000000-0005-0000-0000-0000A9020000}"/>
    <cellStyle name="Заголовок 2 5 2" xfId="683" xr:uid="{00000000-0005-0000-0000-0000AA020000}"/>
    <cellStyle name="Заголовок 2 6" xfId="684" xr:uid="{00000000-0005-0000-0000-0000AB020000}"/>
    <cellStyle name="Заголовок 2 7" xfId="685" xr:uid="{00000000-0005-0000-0000-0000AC020000}"/>
    <cellStyle name="Заголовок 2 8" xfId="686" xr:uid="{00000000-0005-0000-0000-0000AD020000}"/>
    <cellStyle name="Заголовок 2 9" xfId="687" xr:uid="{00000000-0005-0000-0000-0000AE020000}"/>
    <cellStyle name="Заголовок 3 2" xfId="688" xr:uid="{00000000-0005-0000-0000-0000AF020000}"/>
    <cellStyle name="Заголовок 3 2 2" xfId="689" xr:uid="{00000000-0005-0000-0000-0000B0020000}"/>
    <cellStyle name="Заголовок 3 2 2 2" xfId="690" xr:uid="{00000000-0005-0000-0000-0000B1020000}"/>
    <cellStyle name="Заголовок 3 2 2 2 2" xfId="691" xr:uid="{00000000-0005-0000-0000-0000B2020000}"/>
    <cellStyle name="Заголовок 3 2 3" xfId="692" xr:uid="{00000000-0005-0000-0000-0000B3020000}"/>
    <cellStyle name="Заголовок 3 2 3 2" xfId="693" xr:uid="{00000000-0005-0000-0000-0000B4020000}"/>
    <cellStyle name="Заголовок 3 2_Лист5" xfId="694" xr:uid="{00000000-0005-0000-0000-0000B5020000}"/>
    <cellStyle name="Заголовок 3 3" xfId="695" xr:uid="{00000000-0005-0000-0000-0000B6020000}"/>
    <cellStyle name="Заголовок 3 3 2" xfId="696" xr:uid="{00000000-0005-0000-0000-0000B7020000}"/>
    <cellStyle name="Заголовок 3 3 2 2" xfId="697" xr:uid="{00000000-0005-0000-0000-0000B8020000}"/>
    <cellStyle name="Заголовок 3 3 2 2 2" xfId="698" xr:uid="{00000000-0005-0000-0000-0000B9020000}"/>
    <cellStyle name="Заголовок 3 3_Лист5" xfId="699" xr:uid="{00000000-0005-0000-0000-0000BA020000}"/>
    <cellStyle name="Заголовок 3 4" xfId="700" xr:uid="{00000000-0005-0000-0000-0000BB020000}"/>
    <cellStyle name="Заголовок 3 4 2" xfId="701" xr:uid="{00000000-0005-0000-0000-0000BC020000}"/>
    <cellStyle name="Заголовок 3 4 2 2" xfId="702" xr:uid="{00000000-0005-0000-0000-0000BD020000}"/>
    <cellStyle name="Заголовок 3 5" xfId="703" xr:uid="{00000000-0005-0000-0000-0000BE020000}"/>
    <cellStyle name="Заголовок 3 5 2" xfId="704" xr:uid="{00000000-0005-0000-0000-0000BF020000}"/>
    <cellStyle name="Заголовок 3 6" xfId="705" xr:uid="{00000000-0005-0000-0000-0000C0020000}"/>
    <cellStyle name="Заголовок 3 7" xfId="706" xr:uid="{00000000-0005-0000-0000-0000C1020000}"/>
    <cellStyle name="Заголовок 3 8" xfId="707" xr:uid="{00000000-0005-0000-0000-0000C2020000}"/>
    <cellStyle name="Заголовок 3 9" xfId="708" xr:uid="{00000000-0005-0000-0000-0000C3020000}"/>
    <cellStyle name="Заголовок 4 2" xfId="709" xr:uid="{00000000-0005-0000-0000-0000C4020000}"/>
    <cellStyle name="Заголовок 4 2 2" xfId="710" xr:uid="{00000000-0005-0000-0000-0000C5020000}"/>
    <cellStyle name="Заголовок 4 2 2 2" xfId="711" xr:uid="{00000000-0005-0000-0000-0000C6020000}"/>
    <cellStyle name="Заголовок 4 2 2 2 2" xfId="712" xr:uid="{00000000-0005-0000-0000-0000C7020000}"/>
    <cellStyle name="Заголовок 4 2 3" xfId="713" xr:uid="{00000000-0005-0000-0000-0000C8020000}"/>
    <cellStyle name="Заголовок 4 2 3 2" xfId="714" xr:uid="{00000000-0005-0000-0000-0000C9020000}"/>
    <cellStyle name="Заголовок 4 2_Лист5" xfId="715" xr:uid="{00000000-0005-0000-0000-0000CA020000}"/>
    <cellStyle name="Заголовок 4 3" xfId="716" xr:uid="{00000000-0005-0000-0000-0000CB020000}"/>
    <cellStyle name="Заголовок 4 3 2" xfId="717" xr:uid="{00000000-0005-0000-0000-0000CC020000}"/>
    <cellStyle name="Заголовок 4 3 2 2" xfId="718" xr:uid="{00000000-0005-0000-0000-0000CD020000}"/>
    <cellStyle name="Заголовок 4 3 2 2 2" xfId="719" xr:uid="{00000000-0005-0000-0000-0000CE020000}"/>
    <cellStyle name="Заголовок 4 3_Лист5" xfId="720" xr:uid="{00000000-0005-0000-0000-0000CF020000}"/>
    <cellStyle name="Заголовок 4 4" xfId="721" xr:uid="{00000000-0005-0000-0000-0000D0020000}"/>
    <cellStyle name="Заголовок 4 4 2" xfId="722" xr:uid="{00000000-0005-0000-0000-0000D1020000}"/>
    <cellStyle name="Заголовок 4 4 2 2" xfId="723" xr:uid="{00000000-0005-0000-0000-0000D2020000}"/>
    <cellStyle name="Заголовок 4 5" xfId="724" xr:uid="{00000000-0005-0000-0000-0000D3020000}"/>
    <cellStyle name="Заголовок 4 5 2" xfId="725" xr:uid="{00000000-0005-0000-0000-0000D4020000}"/>
    <cellStyle name="Заголовок 4 6" xfId="726" xr:uid="{00000000-0005-0000-0000-0000D5020000}"/>
    <cellStyle name="Заголовок 4 7" xfId="727" xr:uid="{00000000-0005-0000-0000-0000D6020000}"/>
    <cellStyle name="Заголовок 4 8" xfId="728" xr:uid="{00000000-0005-0000-0000-0000D7020000}"/>
    <cellStyle name="Заголовок 4 9" xfId="729" xr:uid="{00000000-0005-0000-0000-0000D8020000}"/>
    <cellStyle name="Итог 2" xfId="730" xr:uid="{00000000-0005-0000-0000-0000D9020000}"/>
    <cellStyle name="Итог 2 2" xfId="731" xr:uid="{00000000-0005-0000-0000-0000DA020000}"/>
    <cellStyle name="Итог 2 2 2" xfId="732" xr:uid="{00000000-0005-0000-0000-0000DB020000}"/>
    <cellStyle name="Итог 2 2 2 2" xfId="733" xr:uid="{00000000-0005-0000-0000-0000DC020000}"/>
    <cellStyle name="Итог 2 3" xfId="734" xr:uid="{00000000-0005-0000-0000-0000DD020000}"/>
    <cellStyle name="Итог 2 3 2" xfId="735" xr:uid="{00000000-0005-0000-0000-0000DE020000}"/>
    <cellStyle name="Итог 2_Лист5" xfId="736" xr:uid="{00000000-0005-0000-0000-0000DF020000}"/>
    <cellStyle name="Итог 3" xfId="737" xr:uid="{00000000-0005-0000-0000-0000E0020000}"/>
    <cellStyle name="Итог 3 2" xfId="738" xr:uid="{00000000-0005-0000-0000-0000E1020000}"/>
    <cellStyle name="Итог 3 2 2" xfId="739" xr:uid="{00000000-0005-0000-0000-0000E2020000}"/>
    <cellStyle name="Итог 3 2 2 2" xfId="740" xr:uid="{00000000-0005-0000-0000-0000E3020000}"/>
    <cellStyle name="Итог 3_Лист5" xfId="741" xr:uid="{00000000-0005-0000-0000-0000E4020000}"/>
    <cellStyle name="Итог 4" xfId="742" xr:uid="{00000000-0005-0000-0000-0000E5020000}"/>
    <cellStyle name="Итог 4 2" xfId="743" xr:uid="{00000000-0005-0000-0000-0000E6020000}"/>
    <cellStyle name="Итог 4 2 2" xfId="744" xr:uid="{00000000-0005-0000-0000-0000E7020000}"/>
    <cellStyle name="Итог 5" xfId="745" xr:uid="{00000000-0005-0000-0000-0000E8020000}"/>
    <cellStyle name="Итог 5 2" xfId="746" xr:uid="{00000000-0005-0000-0000-0000E9020000}"/>
    <cellStyle name="Итог 6" xfId="747" xr:uid="{00000000-0005-0000-0000-0000EA020000}"/>
    <cellStyle name="Итог 7" xfId="748" xr:uid="{00000000-0005-0000-0000-0000EB020000}"/>
    <cellStyle name="Итог 8" xfId="749" xr:uid="{00000000-0005-0000-0000-0000EC020000}"/>
    <cellStyle name="Итог 9" xfId="750" xr:uid="{00000000-0005-0000-0000-0000ED020000}"/>
    <cellStyle name="Контрольная ячейка 2" xfId="751" xr:uid="{00000000-0005-0000-0000-0000EE020000}"/>
    <cellStyle name="Контрольная ячейка 2 2" xfId="752" xr:uid="{00000000-0005-0000-0000-0000EF020000}"/>
    <cellStyle name="Контрольная ячейка 2 2 2" xfId="753" xr:uid="{00000000-0005-0000-0000-0000F0020000}"/>
    <cellStyle name="Контрольная ячейка 2 2 2 2" xfId="754" xr:uid="{00000000-0005-0000-0000-0000F1020000}"/>
    <cellStyle name="Контрольная ячейка 2 3" xfId="755" xr:uid="{00000000-0005-0000-0000-0000F2020000}"/>
    <cellStyle name="Контрольная ячейка 2 3 2" xfId="756" xr:uid="{00000000-0005-0000-0000-0000F3020000}"/>
    <cellStyle name="Контрольная ячейка 2_Лист5" xfId="757" xr:uid="{00000000-0005-0000-0000-0000F4020000}"/>
    <cellStyle name="Контрольная ячейка 3" xfId="758" xr:uid="{00000000-0005-0000-0000-0000F5020000}"/>
    <cellStyle name="Контрольная ячейка 3 2" xfId="759" xr:uid="{00000000-0005-0000-0000-0000F6020000}"/>
    <cellStyle name="Контрольная ячейка 3 2 2" xfId="760" xr:uid="{00000000-0005-0000-0000-0000F7020000}"/>
    <cellStyle name="Контрольная ячейка 3 2 2 2" xfId="761" xr:uid="{00000000-0005-0000-0000-0000F8020000}"/>
    <cellStyle name="Контрольная ячейка 3_Лист5" xfId="762" xr:uid="{00000000-0005-0000-0000-0000F9020000}"/>
    <cellStyle name="Контрольная ячейка 4" xfId="763" xr:uid="{00000000-0005-0000-0000-0000FA020000}"/>
    <cellStyle name="Контрольная ячейка 4 2" xfId="764" xr:uid="{00000000-0005-0000-0000-0000FB020000}"/>
    <cellStyle name="Контрольная ячейка 4 2 2" xfId="765" xr:uid="{00000000-0005-0000-0000-0000FC020000}"/>
    <cellStyle name="Контрольная ячейка 5" xfId="766" xr:uid="{00000000-0005-0000-0000-0000FD020000}"/>
    <cellStyle name="Контрольная ячейка 5 2" xfId="767" xr:uid="{00000000-0005-0000-0000-0000FE020000}"/>
    <cellStyle name="Контрольная ячейка 6" xfId="768" xr:uid="{00000000-0005-0000-0000-0000FF020000}"/>
    <cellStyle name="Контрольная ячейка 7" xfId="769" xr:uid="{00000000-0005-0000-0000-000000030000}"/>
    <cellStyle name="Контрольная ячейка 8" xfId="770" xr:uid="{00000000-0005-0000-0000-000001030000}"/>
    <cellStyle name="Контрольная ячейка 9" xfId="771" xr:uid="{00000000-0005-0000-0000-000002030000}"/>
    <cellStyle name="Название 2" xfId="772" xr:uid="{00000000-0005-0000-0000-000003030000}"/>
    <cellStyle name="Название 2 2" xfId="773" xr:uid="{00000000-0005-0000-0000-000004030000}"/>
    <cellStyle name="Название 2 2 2" xfId="774" xr:uid="{00000000-0005-0000-0000-000005030000}"/>
    <cellStyle name="Название 2 2 2 2" xfId="775" xr:uid="{00000000-0005-0000-0000-000006030000}"/>
    <cellStyle name="Название 2 3" xfId="776" xr:uid="{00000000-0005-0000-0000-000007030000}"/>
    <cellStyle name="Название 2 3 2" xfId="777" xr:uid="{00000000-0005-0000-0000-000008030000}"/>
    <cellStyle name="Название 2_Лист5" xfId="778" xr:uid="{00000000-0005-0000-0000-000009030000}"/>
    <cellStyle name="Название 3" xfId="779" xr:uid="{00000000-0005-0000-0000-00000A030000}"/>
    <cellStyle name="Название 3 2" xfId="780" xr:uid="{00000000-0005-0000-0000-00000B030000}"/>
    <cellStyle name="Название 3 2 2" xfId="781" xr:uid="{00000000-0005-0000-0000-00000C030000}"/>
    <cellStyle name="Название 3 2 2 2" xfId="782" xr:uid="{00000000-0005-0000-0000-00000D030000}"/>
    <cellStyle name="Название 3_Лист5" xfId="783" xr:uid="{00000000-0005-0000-0000-00000E030000}"/>
    <cellStyle name="Название 4" xfId="784" xr:uid="{00000000-0005-0000-0000-00000F030000}"/>
    <cellStyle name="Название 4 2" xfId="785" xr:uid="{00000000-0005-0000-0000-000010030000}"/>
    <cellStyle name="Название 4 2 2" xfId="786" xr:uid="{00000000-0005-0000-0000-000011030000}"/>
    <cellStyle name="Название 5" xfId="787" xr:uid="{00000000-0005-0000-0000-000012030000}"/>
    <cellStyle name="Название 5 2" xfId="788" xr:uid="{00000000-0005-0000-0000-000013030000}"/>
    <cellStyle name="Название 6" xfId="789" xr:uid="{00000000-0005-0000-0000-000014030000}"/>
    <cellStyle name="Название 7" xfId="790" xr:uid="{00000000-0005-0000-0000-000015030000}"/>
    <cellStyle name="Название 8" xfId="791" xr:uid="{00000000-0005-0000-0000-000016030000}"/>
    <cellStyle name="Название 9" xfId="792" xr:uid="{00000000-0005-0000-0000-000017030000}"/>
    <cellStyle name="Нейтральный 2" xfId="793" xr:uid="{00000000-0005-0000-0000-000018030000}"/>
    <cellStyle name="Нейтральный 2 2" xfId="794" xr:uid="{00000000-0005-0000-0000-000019030000}"/>
    <cellStyle name="Нейтральный 2 2 2" xfId="795" xr:uid="{00000000-0005-0000-0000-00001A030000}"/>
    <cellStyle name="Нейтральный 2 2 2 2" xfId="796" xr:uid="{00000000-0005-0000-0000-00001B030000}"/>
    <cellStyle name="Нейтральный 2 3" xfId="797" xr:uid="{00000000-0005-0000-0000-00001C030000}"/>
    <cellStyle name="Нейтральный 2 3 2" xfId="798" xr:uid="{00000000-0005-0000-0000-00001D030000}"/>
    <cellStyle name="Нейтральный 2_Лист5" xfId="799" xr:uid="{00000000-0005-0000-0000-00001E030000}"/>
    <cellStyle name="Нейтральный 3" xfId="800" xr:uid="{00000000-0005-0000-0000-00001F030000}"/>
    <cellStyle name="Нейтральный 3 2" xfId="801" xr:uid="{00000000-0005-0000-0000-000020030000}"/>
    <cellStyle name="Нейтральный 3 2 2" xfId="802" xr:uid="{00000000-0005-0000-0000-000021030000}"/>
    <cellStyle name="Нейтральный 3 2 2 2" xfId="803" xr:uid="{00000000-0005-0000-0000-000022030000}"/>
    <cellStyle name="Нейтральный 3_Лист5" xfId="804" xr:uid="{00000000-0005-0000-0000-000023030000}"/>
    <cellStyle name="Нейтральный 4" xfId="805" xr:uid="{00000000-0005-0000-0000-000024030000}"/>
    <cellStyle name="Нейтральный 4 2" xfId="806" xr:uid="{00000000-0005-0000-0000-000025030000}"/>
    <cellStyle name="Нейтральный 4 2 2" xfId="807" xr:uid="{00000000-0005-0000-0000-000026030000}"/>
    <cellStyle name="Нейтральный 5" xfId="808" xr:uid="{00000000-0005-0000-0000-000027030000}"/>
    <cellStyle name="Нейтральный 5 2" xfId="809" xr:uid="{00000000-0005-0000-0000-000028030000}"/>
    <cellStyle name="Нейтральный 6" xfId="810" xr:uid="{00000000-0005-0000-0000-000029030000}"/>
    <cellStyle name="Нейтральный 7" xfId="811" xr:uid="{00000000-0005-0000-0000-00002A030000}"/>
    <cellStyle name="Нейтральный 8" xfId="812" xr:uid="{00000000-0005-0000-0000-00002B030000}"/>
    <cellStyle name="Нейтральный 9" xfId="813" xr:uid="{00000000-0005-0000-0000-00002C030000}"/>
    <cellStyle name="Обычный" xfId="0" builtinId="0"/>
    <cellStyle name="Обычный 10" xfId="814" xr:uid="{00000000-0005-0000-0000-00002E030000}"/>
    <cellStyle name="Обычный 11" xfId="815" xr:uid="{00000000-0005-0000-0000-00002F030000}"/>
    <cellStyle name="Обычный 12" xfId="816" xr:uid="{00000000-0005-0000-0000-000030030000}"/>
    <cellStyle name="Обычный 12 2" xfId="817" xr:uid="{00000000-0005-0000-0000-000031030000}"/>
    <cellStyle name="Обычный 12 2 2" xfId="818" xr:uid="{00000000-0005-0000-0000-000032030000}"/>
    <cellStyle name="Обычный 12 3" xfId="819" xr:uid="{00000000-0005-0000-0000-000033030000}"/>
    <cellStyle name="Обычный 12 3 2" xfId="820" xr:uid="{00000000-0005-0000-0000-000034030000}"/>
    <cellStyle name="Обычный 12 4" xfId="821" xr:uid="{00000000-0005-0000-0000-000035030000}"/>
    <cellStyle name="Обычный 12_Лист5" xfId="822" xr:uid="{00000000-0005-0000-0000-000036030000}"/>
    <cellStyle name="Обычный 13" xfId="823" xr:uid="{00000000-0005-0000-0000-000037030000}"/>
    <cellStyle name="Обычный 13 2" xfId="824" xr:uid="{00000000-0005-0000-0000-000038030000}"/>
    <cellStyle name="Обычный 13 2 2" xfId="825" xr:uid="{00000000-0005-0000-0000-000039030000}"/>
    <cellStyle name="Обычный 13 3" xfId="826" xr:uid="{00000000-0005-0000-0000-00003A030000}"/>
    <cellStyle name="Обычный 13 4" xfId="1174" xr:uid="{00000000-0005-0000-0000-00003B030000}"/>
    <cellStyle name="Обычный 13_Лист5" xfId="827" xr:uid="{00000000-0005-0000-0000-00003C030000}"/>
    <cellStyle name="Обычный 14" xfId="828" xr:uid="{00000000-0005-0000-0000-00003D030000}"/>
    <cellStyle name="Обычный 14 2" xfId="829" xr:uid="{00000000-0005-0000-0000-00003E030000}"/>
    <cellStyle name="Обычный 14 2 2" xfId="830" xr:uid="{00000000-0005-0000-0000-00003F030000}"/>
    <cellStyle name="Обычный 14 2 2 2" xfId="831" xr:uid="{00000000-0005-0000-0000-000040030000}"/>
    <cellStyle name="Обычный 14 2 2 2 2" xfId="832" xr:uid="{00000000-0005-0000-0000-000041030000}"/>
    <cellStyle name="Обычный 14 2 3" xfId="833" xr:uid="{00000000-0005-0000-0000-000042030000}"/>
    <cellStyle name="Обычный 14 2 4" xfId="834" xr:uid="{00000000-0005-0000-0000-000043030000}"/>
    <cellStyle name="Обычный 14 2 5" xfId="1179" xr:uid="{00000000-0005-0000-0000-000044030000}"/>
    <cellStyle name="Обычный 14 3" xfId="835" xr:uid="{00000000-0005-0000-0000-000045030000}"/>
    <cellStyle name="Обычный 14 3 2" xfId="836" xr:uid="{00000000-0005-0000-0000-000046030000}"/>
    <cellStyle name="Обычный 14 4" xfId="837" xr:uid="{00000000-0005-0000-0000-000047030000}"/>
    <cellStyle name="Обычный 14 4 2" xfId="838" xr:uid="{00000000-0005-0000-0000-000048030000}"/>
    <cellStyle name="Обычный 14 4 2 2" xfId="839" xr:uid="{00000000-0005-0000-0000-000049030000}"/>
    <cellStyle name="Обычный 14 4 2 3" xfId="840" xr:uid="{00000000-0005-0000-0000-00004A030000}"/>
    <cellStyle name="Обычный 14 4 2 4" xfId="841" xr:uid="{00000000-0005-0000-0000-00004B030000}"/>
    <cellStyle name="Обычный 14 4 3" xfId="842" xr:uid="{00000000-0005-0000-0000-00004C030000}"/>
    <cellStyle name="Обычный 14 4 3 2" xfId="843" xr:uid="{00000000-0005-0000-0000-00004D030000}"/>
    <cellStyle name="Обычный 14 4 3 2 2" xfId="1278" xr:uid="{00000000-0005-0000-0000-00004E030000}"/>
    <cellStyle name="Обычный 14 4 3 3" xfId="844" xr:uid="{00000000-0005-0000-0000-00004F030000}"/>
    <cellStyle name="Обычный 14 4 3 3 2" xfId="1279" xr:uid="{00000000-0005-0000-0000-000050030000}"/>
    <cellStyle name="Обычный 14 4 3 4" xfId="1180" xr:uid="{00000000-0005-0000-0000-000051030000}"/>
    <cellStyle name="Обычный 14 4 3 4 2" xfId="1368" xr:uid="{00000000-0005-0000-0000-000052030000}"/>
    <cellStyle name="Обычный 14 4 3 5" xfId="1277" xr:uid="{00000000-0005-0000-0000-000053030000}"/>
    <cellStyle name="Обычный 14 4 4" xfId="845" xr:uid="{00000000-0005-0000-0000-000054030000}"/>
    <cellStyle name="Обычный 14 4 4 2" xfId="846" xr:uid="{00000000-0005-0000-0000-000055030000}"/>
    <cellStyle name="Обычный 14 4 4 2 2" xfId="847" xr:uid="{00000000-0005-0000-0000-000056030000}"/>
    <cellStyle name="Обычный 14 4 4 2 2 2" xfId="848" xr:uid="{00000000-0005-0000-0000-000057030000}"/>
    <cellStyle name="Обычный 14 4 4 2 2 2 2" xfId="849" xr:uid="{00000000-0005-0000-0000-000058030000}"/>
    <cellStyle name="Обычный 14 4 4 2 2 2 2 2" xfId="850" xr:uid="{00000000-0005-0000-0000-000059030000}"/>
    <cellStyle name="Обычный 14 4 4 2 2 2 2 2 2" xfId="851" xr:uid="{00000000-0005-0000-0000-00005A030000}"/>
    <cellStyle name="Обычный 14 4 4 2 2 2 2 2 2 2" xfId="1286" xr:uid="{00000000-0005-0000-0000-00005B030000}"/>
    <cellStyle name="Обычный 14 4 4 2 2 2 2 2 3" xfId="1285" xr:uid="{00000000-0005-0000-0000-00005C030000}"/>
    <cellStyle name="Обычный 14 4 4 2 2 2 2 3" xfId="852" xr:uid="{00000000-0005-0000-0000-00005D030000}"/>
    <cellStyle name="Обычный 14 4 4 2 2 2 2 3 2" xfId="853" xr:uid="{00000000-0005-0000-0000-00005E030000}"/>
    <cellStyle name="Обычный 14 4 4 2 2 2 2 3 2 2" xfId="1288" xr:uid="{00000000-0005-0000-0000-00005F030000}"/>
    <cellStyle name="Обычный 14 4 4 2 2 2 2 3 3" xfId="1287" xr:uid="{00000000-0005-0000-0000-000060030000}"/>
    <cellStyle name="Обычный 14 4 4 2 2 2 2 4" xfId="1284" xr:uid="{00000000-0005-0000-0000-000061030000}"/>
    <cellStyle name="Обычный 14 4 4 2 2 2 3" xfId="1181" xr:uid="{00000000-0005-0000-0000-000062030000}"/>
    <cellStyle name="Обычный 14 4 4 2 2 2 3 2" xfId="1369" xr:uid="{00000000-0005-0000-0000-000063030000}"/>
    <cellStyle name="Обычный 14 4 4 2 2 2 4" xfId="1283" xr:uid="{00000000-0005-0000-0000-000064030000}"/>
    <cellStyle name="Обычный 14 4 4 2 2 3" xfId="854" xr:uid="{00000000-0005-0000-0000-000065030000}"/>
    <cellStyle name="Обычный 14 4 4 2 2 3 2" xfId="1289" xr:uid="{00000000-0005-0000-0000-000066030000}"/>
    <cellStyle name="Обычный 14 4 4 2 2 4" xfId="1182" xr:uid="{00000000-0005-0000-0000-000067030000}"/>
    <cellStyle name="Обычный 14 4 4 2 2 4 2" xfId="1370" xr:uid="{00000000-0005-0000-0000-000068030000}"/>
    <cellStyle name="Обычный 14 4 4 2 2 5" xfId="1282" xr:uid="{00000000-0005-0000-0000-000069030000}"/>
    <cellStyle name="Обычный 14 4 4 2 3" xfId="855" xr:uid="{00000000-0005-0000-0000-00006A030000}"/>
    <cellStyle name="Обычный 14 4 4 2 3 2" xfId="1290" xr:uid="{00000000-0005-0000-0000-00006B030000}"/>
    <cellStyle name="Обычный 14 4 4 2 4" xfId="856" xr:uid="{00000000-0005-0000-0000-00006C030000}"/>
    <cellStyle name="Обычный 14 4 4 2 4 2" xfId="1166" xr:uid="{00000000-0005-0000-0000-00006D030000}"/>
    <cellStyle name="Обычный 14 4 4 2 4 2 2" xfId="1358" xr:uid="{00000000-0005-0000-0000-00006E030000}"/>
    <cellStyle name="Обычный 14 4 4 2 4 3" xfId="1176" xr:uid="{00000000-0005-0000-0000-00006F030000}"/>
    <cellStyle name="Обычный 14 4 4 2 4 3 2" xfId="1367" xr:uid="{00000000-0005-0000-0000-000070030000}"/>
    <cellStyle name="Обычный 14 4 4 2 4 4" xfId="1215" xr:uid="{00000000-0005-0000-0000-000071030000}"/>
    <cellStyle name="Обычный 14 4 4 2 4 4 2" xfId="1387" xr:uid="{00000000-0005-0000-0000-000072030000}"/>
    <cellStyle name="Обычный 14 4 4 2 4 5" xfId="1216" xr:uid="{00000000-0005-0000-0000-000073030000}"/>
    <cellStyle name="Обычный 14 4 4 2 4 5 2" xfId="1268" xr:uid="{00000000-0005-0000-0000-000074030000}"/>
    <cellStyle name="Обычный 14 4 4 2 4 5 2 2" xfId="1272" xr:uid="{00000000-0005-0000-0000-000075030000}"/>
    <cellStyle name="Обычный 14 4 4 2 4 5 2 2 2" xfId="1443" xr:uid="{00000000-0005-0000-0000-000076030000}"/>
    <cellStyle name="Обычный 14 4 4 2 4 5 2 2 3" xfId="1451" xr:uid="{00000000-0005-0000-0000-000077030000}"/>
    <cellStyle name="Обычный 14 4 4 2 4 5 2 2 3 2" xfId="1455" xr:uid="{00000000-0005-0000-0000-000078030000}"/>
    <cellStyle name="Обычный 14 4 4 2 4 5 2 2 3 2 2" xfId="1459" xr:uid="{00000000-0005-0000-0000-000079030000}"/>
    <cellStyle name="Обычный 14 4 4 2 4 5 2 3" xfId="1439" xr:uid="{00000000-0005-0000-0000-00007A030000}"/>
    <cellStyle name="Обычный 14 4 4 2 4 5 3" xfId="1388" xr:uid="{00000000-0005-0000-0000-00007B030000}"/>
    <cellStyle name="Обычный 14 4 4 2 4 6" xfId="1217" xr:uid="{00000000-0005-0000-0000-00007C030000}"/>
    <cellStyle name="Обычный 14 4 4 2 4 6 2" xfId="1264" xr:uid="{00000000-0005-0000-0000-00007D030000}"/>
    <cellStyle name="Обычный 14 4 4 2 4 6 2 2" xfId="1273" xr:uid="{00000000-0005-0000-0000-00007E030000}"/>
    <cellStyle name="Обычный 14 4 4 2 4 6 2 2 2" xfId="1444" xr:uid="{00000000-0005-0000-0000-00007F030000}"/>
    <cellStyle name="Обычный 14 4 4 2 4 6 2 2 3" xfId="1449" xr:uid="{00000000-0005-0000-0000-000080030000}"/>
    <cellStyle name="Обычный 14 4 4 2 4 6 2 3" xfId="1435" xr:uid="{00000000-0005-0000-0000-000081030000}"/>
    <cellStyle name="Обычный 14 4 4 2 4 6 3" xfId="1389" xr:uid="{00000000-0005-0000-0000-000082030000}"/>
    <cellStyle name="Обычный 14 4 4 2 4 7" xfId="1229" xr:uid="{00000000-0005-0000-0000-000083030000}"/>
    <cellStyle name="Обычный 14 4 4 2 4 7 2" xfId="1245" xr:uid="{00000000-0005-0000-0000-000084030000}"/>
    <cellStyle name="Обычный 14 4 4 2 4 7 2 2" xfId="1253" xr:uid="{00000000-0005-0000-0000-000085030000}"/>
    <cellStyle name="Обычный 14 4 4 2 4 7 2 2 2" xfId="1424" xr:uid="{00000000-0005-0000-0000-000086030000}"/>
    <cellStyle name="Обычный 14 4 4 2 4 7 2 3" xfId="1416" xr:uid="{00000000-0005-0000-0000-000087030000}"/>
    <cellStyle name="Обычный 14 4 4 2 4 7 3" xfId="1400" xr:uid="{00000000-0005-0000-0000-000088030000}"/>
    <cellStyle name="Обычный 14 4 4 2 4 8" xfId="1243" xr:uid="{00000000-0005-0000-0000-000089030000}"/>
    <cellStyle name="Обычный 14 4 4 2 4 8 2" xfId="1246" xr:uid="{00000000-0005-0000-0000-00008A030000}"/>
    <cellStyle name="Обычный 14 4 4 2 4 8 2 2" xfId="1254" xr:uid="{00000000-0005-0000-0000-00008B030000}"/>
    <cellStyle name="Обычный 14 4 4 2 4 8 2 2 2" xfId="1425" xr:uid="{00000000-0005-0000-0000-00008C030000}"/>
    <cellStyle name="Обычный 14 4 4 2 4 8 2 3" xfId="1417" xr:uid="{00000000-0005-0000-0000-00008D030000}"/>
    <cellStyle name="Обычный 14 4 4 2 4 8 3" xfId="1248" xr:uid="{00000000-0005-0000-0000-00008E030000}"/>
    <cellStyle name="Обычный 14 4 4 2 4 8 3 2" xfId="1255" xr:uid="{00000000-0005-0000-0000-00008F030000}"/>
    <cellStyle name="Обычный 14 4 4 2 4 8 3 2 2" xfId="1426" xr:uid="{00000000-0005-0000-0000-000090030000}"/>
    <cellStyle name="Обычный 14 4 4 2 4 8 3 3" xfId="1419" xr:uid="{00000000-0005-0000-0000-000091030000}"/>
    <cellStyle name="Обычный 14 4 4 2 4 8 4" xfId="1414" xr:uid="{00000000-0005-0000-0000-000092030000}"/>
    <cellStyle name="Обычный 14 4 4 2 4 9" xfId="1291" xr:uid="{00000000-0005-0000-0000-000093030000}"/>
    <cellStyle name="Обычный 14 4 4 2 5" xfId="1230" xr:uid="{00000000-0005-0000-0000-000094030000}"/>
    <cellStyle name="Обычный 14 4 4 2 5 2" xfId="1244" xr:uid="{00000000-0005-0000-0000-000095030000}"/>
    <cellStyle name="Обычный 14 4 4 2 5 2 2" xfId="1249" xr:uid="{00000000-0005-0000-0000-000096030000}"/>
    <cellStyle name="Обычный 14 4 4 2 5 2 2 2" xfId="1256" xr:uid="{00000000-0005-0000-0000-000097030000}"/>
    <cellStyle name="Обычный 14 4 4 2 5 2 2 2 2" xfId="1427" xr:uid="{00000000-0005-0000-0000-000098030000}"/>
    <cellStyle name="Обычный 14 4 4 2 5 2 2 3" xfId="1420" xr:uid="{00000000-0005-0000-0000-000099030000}"/>
    <cellStyle name="Обычный 14 4 4 2 5 2 3" xfId="1415" xr:uid="{00000000-0005-0000-0000-00009A030000}"/>
    <cellStyle name="Обычный 14 4 4 2 5 3" xfId="1401" xr:uid="{00000000-0005-0000-0000-00009B030000}"/>
    <cellStyle name="Обычный 14 4 4 2 6" xfId="1281" xr:uid="{00000000-0005-0000-0000-00009C030000}"/>
    <cellStyle name="Обычный 14 4 4 3" xfId="857" xr:uid="{00000000-0005-0000-0000-00009D030000}"/>
    <cellStyle name="Обычный 14 4 4 3 2" xfId="1292" xr:uid="{00000000-0005-0000-0000-00009E030000}"/>
    <cellStyle name="Обычный 14 4 4 4" xfId="1183" xr:uid="{00000000-0005-0000-0000-00009F030000}"/>
    <cellStyle name="Обычный 14 4 4 4 2" xfId="1371" xr:uid="{00000000-0005-0000-0000-0000A0030000}"/>
    <cellStyle name="Обычный 14 4 4 5" xfId="1280" xr:uid="{00000000-0005-0000-0000-0000A1030000}"/>
    <cellStyle name="Обычный 14 4 5" xfId="858" xr:uid="{00000000-0005-0000-0000-0000A2030000}"/>
    <cellStyle name="Обычный 14 4 5 2" xfId="1293" xr:uid="{00000000-0005-0000-0000-0000A3030000}"/>
    <cellStyle name="Обычный 14 4 6" xfId="1231" xr:uid="{00000000-0005-0000-0000-0000A4030000}"/>
    <cellStyle name="Обычный 14 4 6 2" xfId="1402" xr:uid="{00000000-0005-0000-0000-0000A5030000}"/>
    <cellStyle name="Обычный 14 4 7" xfId="1276" xr:uid="{00000000-0005-0000-0000-0000A6030000}"/>
    <cellStyle name="Обычный 14 4_Лист5" xfId="859" xr:uid="{00000000-0005-0000-0000-0000A7030000}"/>
    <cellStyle name="Обычный 14 5" xfId="860" xr:uid="{00000000-0005-0000-0000-0000A8030000}"/>
    <cellStyle name="Обычный 14 5 2" xfId="1184" xr:uid="{00000000-0005-0000-0000-0000A9030000}"/>
    <cellStyle name="Обычный 14 6" xfId="861" xr:uid="{00000000-0005-0000-0000-0000AA030000}"/>
    <cellStyle name="Обычный 14 7" xfId="862" xr:uid="{00000000-0005-0000-0000-0000AB030000}"/>
    <cellStyle name="Обычный 14_Лист5" xfId="863" xr:uid="{00000000-0005-0000-0000-0000AC030000}"/>
    <cellStyle name="Обычный 15" xfId="1" xr:uid="{00000000-0005-0000-0000-0000AD030000}"/>
    <cellStyle name="Обычный 15 2" xfId="864" xr:uid="{00000000-0005-0000-0000-0000AE030000}"/>
    <cellStyle name="Обычный 15 2 2" xfId="865" xr:uid="{00000000-0005-0000-0000-0000AF030000}"/>
    <cellStyle name="Обычный 15 2_Лист5" xfId="866" xr:uid="{00000000-0005-0000-0000-0000B0030000}"/>
    <cellStyle name="Обычный 16" xfId="867" xr:uid="{00000000-0005-0000-0000-0000B1030000}"/>
    <cellStyle name="Обычный 16 2" xfId="868" xr:uid="{00000000-0005-0000-0000-0000B2030000}"/>
    <cellStyle name="Обычный 16 2 2" xfId="869" xr:uid="{00000000-0005-0000-0000-0000B3030000}"/>
    <cellStyle name="Обычный 16 2 2 2" xfId="870" xr:uid="{00000000-0005-0000-0000-0000B4030000}"/>
    <cellStyle name="Обычный 16 3" xfId="871" xr:uid="{00000000-0005-0000-0000-0000B5030000}"/>
    <cellStyle name="Обычный 16 4" xfId="872" xr:uid="{00000000-0005-0000-0000-0000B6030000}"/>
    <cellStyle name="Обычный 16 5" xfId="873" xr:uid="{00000000-0005-0000-0000-0000B7030000}"/>
    <cellStyle name="Обычный 16_Лист5" xfId="874" xr:uid="{00000000-0005-0000-0000-0000B8030000}"/>
    <cellStyle name="Обычный 17" xfId="875" xr:uid="{00000000-0005-0000-0000-0000B9030000}"/>
    <cellStyle name="Обычный 17 2" xfId="876" xr:uid="{00000000-0005-0000-0000-0000BA030000}"/>
    <cellStyle name="Обычный 17 3" xfId="877" xr:uid="{00000000-0005-0000-0000-0000BB030000}"/>
    <cellStyle name="Обычный 17 4" xfId="878" xr:uid="{00000000-0005-0000-0000-0000BC030000}"/>
    <cellStyle name="Обычный 17_Лист5" xfId="879" xr:uid="{00000000-0005-0000-0000-0000BD030000}"/>
    <cellStyle name="Обычный 18" xfId="880" xr:uid="{00000000-0005-0000-0000-0000BE030000}"/>
    <cellStyle name="Обычный 18 2" xfId="881" xr:uid="{00000000-0005-0000-0000-0000BF030000}"/>
    <cellStyle name="Обычный 18 2 2" xfId="882" xr:uid="{00000000-0005-0000-0000-0000C0030000}"/>
    <cellStyle name="Обычный 18 3" xfId="883" xr:uid="{00000000-0005-0000-0000-0000C1030000}"/>
    <cellStyle name="Обычный 18_Лист5" xfId="884" xr:uid="{00000000-0005-0000-0000-0000C2030000}"/>
    <cellStyle name="Обычный 19" xfId="885" xr:uid="{00000000-0005-0000-0000-0000C3030000}"/>
    <cellStyle name="Обычный 19 2" xfId="886" xr:uid="{00000000-0005-0000-0000-0000C4030000}"/>
    <cellStyle name="Обычный 19 2 2" xfId="887" xr:uid="{00000000-0005-0000-0000-0000C5030000}"/>
    <cellStyle name="Обычный 19 2 2 2" xfId="888" xr:uid="{00000000-0005-0000-0000-0000C6030000}"/>
    <cellStyle name="Обычный 19 2 2 2 2" xfId="1185" xr:uid="{00000000-0005-0000-0000-0000C7030000}"/>
    <cellStyle name="Обычный 19 2 2 3" xfId="889" xr:uid="{00000000-0005-0000-0000-0000C8030000}"/>
    <cellStyle name="Обычный 19 2 2 3 2" xfId="1296" xr:uid="{00000000-0005-0000-0000-0000C9030000}"/>
    <cellStyle name="Обычный 19 2 2 4" xfId="1186" xr:uid="{00000000-0005-0000-0000-0000CA030000}"/>
    <cellStyle name="Обычный 19 2 2 5" xfId="1295" xr:uid="{00000000-0005-0000-0000-0000CB030000}"/>
    <cellStyle name="Обычный 19 2 2_Лист5" xfId="890" xr:uid="{00000000-0005-0000-0000-0000CC030000}"/>
    <cellStyle name="Обычный 19 2 3" xfId="891" xr:uid="{00000000-0005-0000-0000-0000CD030000}"/>
    <cellStyle name="Обычный 19 2 3 2" xfId="1187" xr:uid="{00000000-0005-0000-0000-0000CE030000}"/>
    <cellStyle name="Обычный 19 2 4" xfId="892" xr:uid="{00000000-0005-0000-0000-0000CF030000}"/>
    <cellStyle name="Обычный 19 2 4 2" xfId="1297" xr:uid="{00000000-0005-0000-0000-0000D0030000}"/>
    <cellStyle name="Обычный 19 2 5" xfId="1188" xr:uid="{00000000-0005-0000-0000-0000D1030000}"/>
    <cellStyle name="Обычный 19 2 5 2" xfId="1372" xr:uid="{00000000-0005-0000-0000-0000D2030000}"/>
    <cellStyle name="Обычный 19 2 6" xfId="1189" xr:uid="{00000000-0005-0000-0000-0000D3030000}"/>
    <cellStyle name="Обычный 19 2 6 2" xfId="1373" xr:uid="{00000000-0005-0000-0000-0000D4030000}"/>
    <cellStyle name="Обычный 19 2 7" xfId="1190" xr:uid="{00000000-0005-0000-0000-0000D5030000}"/>
    <cellStyle name="Обычный 19 2 7 2" xfId="1374" xr:uid="{00000000-0005-0000-0000-0000D6030000}"/>
    <cellStyle name="Обычный 19 2 8" xfId="1294" xr:uid="{00000000-0005-0000-0000-0000D7030000}"/>
    <cellStyle name="Обычный 19 2_Лист5" xfId="893" xr:uid="{00000000-0005-0000-0000-0000D8030000}"/>
    <cellStyle name="Обычный 19 3" xfId="894" xr:uid="{00000000-0005-0000-0000-0000D9030000}"/>
    <cellStyle name="Обычный 19 3 2" xfId="895" xr:uid="{00000000-0005-0000-0000-0000DA030000}"/>
    <cellStyle name="Обычный 19_Лист5" xfId="896" xr:uid="{00000000-0005-0000-0000-0000DB030000}"/>
    <cellStyle name="Обычный 2" xfId="897" xr:uid="{00000000-0005-0000-0000-0000DC030000}"/>
    <cellStyle name="Обычный 2 2" xfId="898" xr:uid="{00000000-0005-0000-0000-0000DD030000}"/>
    <cellStyle name="Обычный 2 2 2" xfId="899" xr:uid="{00000000-0005-0000-0000-0000DE030000}"/>
    <cellStyle name="Обычный 2 2 2 2" xfId="900" xr:uid="{00000000-0005-0000-0000-0000DF030000}"/>
    <cellStyle name="Обычный 2 2 2 2 2" xfId="901" xr:uid="{00000000-0005-0000-0000-0000E0030000}"/>
    <cellStyle name="Обычный 2 2 2 3" xfId="902" xr:uid="{00000000-0005-0000-0000-0000E1030000}"/>
    <cellStyle name="Обычный 2 2 3" xfId="903" xr:uid="{00000000-0005-0000-0000-0000E2030000}"/>
    <cellStyle name="Обычный 2 3" xfId="904" xr:uid="{00000000-0005-0000-0000-0000E3030000}"/>
    <cellStyle name="Обычный 2 4" xfId="905" xr:uid="{00000000-0005-0000-0000-0000E4030000}"/>
    <cellStyle name="Обычный 2 4 2" xfId="906" xr:uid="{00000000-0005-0000-0000-0000E5030000}"/>
    <cellStyle name="Обычный 2 4 2 2" xfId="907" xr:uid="{00000000-0005-0000-0000-0000E6030000}"/>
    <cellStyle name="Обычный 2 4 2 2 2" xfId="908" xr:uid="{00000000-0005-0000-0000-0000E7030000}"/>
    <cellStyle name="Обычный 2 4 2 2 2 2" xfId="909" xr:uid="{00000000-0005-0000-0000-0000E8030000}"/>
    <cellStyle name="Обычный 2 4 3" xfId="910" xr:uid="{00000000-0005-0000-0000-0000E9030000}"/>
    <cellStyle name="Обычный 2 4_Лист5" xfId="911" xr:uid="{00000000-0005-0000-0000-0000EA030000}"/>
    <cellStyle name="Обычный 2 5" xfId="912" xr:uid="{00000000-0005-0000-0000-0000EB030000}"/>
    <cellStyle name="Обычный 2 5 2" xfId="913" xr:uid="{00000000-0005-0000-0000-0000EC030000}"/>
    <cellStyle name="Обычный 2 5 2 2" xfId="914" xr:uid="{00000000-0005-0000-0000-0000ED030000}"/>
    <cellStyle name="Обычный 2 5 3" xfId="915" xr:uid="{00000000-0005-0000-0000-0000EE030000}"/>
    <cellStyle name="Обычный 2 5 4" xfId="916" xr:uid="{00000000-0005-0000-0000-0000EF030000}"/>
    <cellStyle name="Обычный 2 5 5" xfId="917" xr:uid="{00000000-0005-0000-0000-0000F0030000}"/>
    <cellStyle name="Обычный 2 5_Лист5" xfId="918" xr:uid="{00000000-0005-0000-0000-0000F1030000}"/>
    <cellStyle name="Обычный 2 6" xfId="919" xr:uid="{00000000-0005-0000-0000-0000F2030000}"/>
    <cellStyle name="Обычный 2 6 2" xfId="920" xr:uid="{00000000-0005-0000-0000-0000F3030000}"/>
    <cellStyle name="Обычный 2 6 2 2" xfId="921" xr:uid="{00000000-0005-0000-0000-0000F4030000}"/>
    <cellStyle name="Обычный 2 7" xfId="922" xr:uid="{00000000-0005-0000-0000-0000F5030000}"/>
    <cellStyle name="Обычный 2 8" xfId="923" xr:uid="{00000000-0005-0000-0000-0000F6030000}"/>
    <cellStyle name="Обычный 20" xfId="924" xr:uid="{00000000-0005-0000-0000-0000F7030000}"/>
    <cellStyle name="Обычный 20 2" xfId="925" xr:uid="{00000000-0005-0000-0000-0000F8030000}"/>
    <cellStyle name="Обычный 20 2 2" xfId="926" xr:uid="{00000000-0005-0000-0000-0000F9030000}"/>
    <cellStyle name="Обычный 20 2 3" xfId="927" xr:uid="{00000000-0005-0000-0000-0000FA030000}"/>
    <cellStyle name="Обычный 20 2 3 2" xfId="928" xr:uid="{00000000-0005-0000-0000-0000FB030000}"/>
    <cellStyle name="Обычный 20 2 3 2 2" xfId="929" xr:uid="{00000000-0005-0000-0000-0000FC030000}"/>
    <cellStyle name="Обычный 20 2 3 2 2 2" xfId="1301" xr:uid="{00000000-0005-0000-0000-0000FD030000}"/>
    <cellStyle name="Обычный 20 2 3 2 3" xfId="1191" xr:uid="{00000000-0005-0000-0000-0000FE030000}"/>
    <cellStyle name="Обычный 20 2 3 2 3 2" xfId="1232" xr:uid="{00000000-0005-0000-0000-0000FF030000}"/>
    <cellStyle name="Обычный 20 2 3 2 3 2 2" xfId="1257" xr:uid="{00000000-0005-0000-0000-000000040000}"/>
    <cellStyle name="Обычный 20 2 3 2 3 2 2 2" xfId="1259" xr:uid="{00000000-0005-0000-0000-000001040000}"/>
    <cellStyle name="Обычный 20 2 3 2 3 2 2 2 2" xfId="1430" xr:uid="{00000000-0005-0000-0000-000002040000}"/>
    <cellStyle name="Обычный 20 2 3 2 3 2 2 3" xfId="1428" xr:uid="{00000000-0005-0000-0000-000003040000}"/>
    <cellStyle name="Обычный 20 2 3 2 3 2 3" xfId="1403" xr:uid="{00000000-0005-0000-0000-000004040000}"/>
    <cellStyle name="Обычный 20 2 3 2 3 3" xfId="1375" xr:uid="{00000000-0005-0000-0000-000005040000}"/>
    <cellStyle name="Обычный 20 2 3 2 4" xfId="1300" xr:uid="{00000000-0005-0000-0000-000006040000}"/>
    <cellStyle name="Обычный 20 2 3 3" xfId="930" xr:uid="{00000000-0005-0000-0000-000007040000}"/>
    <cellStyle name="Обычный 20 2 3 3 2" xfId="931" xr:uid="{00000000-0005-0000-0000-000008040000}"/>
    <cellStyle name="Обычный 20 2 3 3 2 2" xfId="932" xr:uid="{00000000-0005-0000-0000-000009040000}"/>
    <cellStyle name="Обычный 20 2 3 3 2 2 2" xfId="933" xr:uid="{00000000-0005-0000-0000-00000A040000}"/>
    <cellStyle name="Обычный 20 2 3 3 2 2 2 2" xfId="1305" xr:uid="{00000000-0005-0000-0000-00000B040000}"/>
    <cellStyle name="Обычный 20 2 3 3 2 2 3" xfId="1304" xr:uid="{00000000-0005-0000-0000-00000C040000}"/>
    <cellStyle name="Обычный 20 2 3 3 2 3" xfId="1303" xr:uid="{00000000-0005-0000-0000-00000D040000}"/>
    <cellStyle name="Обычный 20 2 3 3 3" xfId="1302" xr:uid="{00000000-0005-0000-0000-00000E040000}"/>
    <cellStyle name="Обычный 20 2 3 4" xfId="934" xr:uid="{00000000-0005-0000-0000-00000F040000}"/>
    <cellStyle name="Обычный 20 2 3 4 2" xfId="1306" xr:uid="{00000000-0005-0000-0000-000010040000}"/>
    <cellStyle name="Обычный 20 2 3 5" xfId="1192" xr:uid="{00000000-0005-0000-0000-000011040000}"/>
    <cellStyle name="Обычный 20 2 3 5 2" xfId="1376" xr:uid="{00000000-0005-0000-0000-000012040000}"/>
    <cellStyle name="Обычный 20 2 3 6" xfId="1299" xr:uid="{00000000-0005-0000-0000-000013040000}"/>
    <cellStyle name="Обычный 20 2 4" xfId="935" xr:uid="{00000000-0005-0000-0000-000014040000}"/>
    <cellStyle name="Обычный 20 2 4 2" xfId="936" xr:uid="{00000000-0005-0000-0000-000015040000}"/>
    <cellStyle name="Обычный 20 2 4 2 2" xfId="1308" xr:uid="{00000000-0005-0000-0000-000016040000}"/>
    <cellStyle name="Обычный 20 2 4 3" xfId="1193" xr:uid="{00000000-0005-0000-0000-000017040000}"/>
    <cellStyle name="Обычный 20 2 4 3 2" xfId="1377" xr:uid="{00000000-0005-0000-0000-000018040000}"/>
    <cellStyle name="Обычный 20 2 4 4" xfId="1307" xr:uid="{00000000-0005-0000-0000-000019040000}"/>
    <cellStyle name="Обычный 20 2 5" xfId="1194" xr:uid="{00000000-0005-0000-0000-00001A040000}"/>
    <cellStyle name="Обычный 20 2 5 2" xfId="1378" xr:uid="{00000000-0005-0000-0000-00001B040000}"/>
    <cellStyle name="Обычный 20 3" xfId="937" xr:uid="{00000000-0005-0000-0000-00001C040000}"/>
    <cellStyle name="Обычный 20 3 2" xfId="938" xr:uid="{00000000-0005-0000-0000-00001D040000}"/>
    <cellStyle name="Обычный 20 3 2 2" xfId="939" xr:uid="{00000000-0005-0000-0000-00001E040000}"/>
    <cellStyle name="Обычный 20 3 2 2 2" xfId="940" xr:uid="{00000000-0005-0000-0000-00001F040000}"/>
    <cellStyle name="Обычный 20 3 2 2 2 2" xfId="941" xr:uid="{00000000-0005-0000-0000-000020040000}"/>
    <cellStyle name="Обычный 20 3 2 2 2 2 2" xfId="942" xr:uid="{00000000-0005-0000-0000-000021040000}"/>
    <cellStyle name="Обычный 20 3 2 2 2 2 2 2" xfId="943" xr:uid="{00000000-0005-0000-0000-000022040000}"/>
    <cellStyle name="Обычный 20 3 2 2 2 2 2 2 2" xfId="1315" xr:uid="{00000000-0005-0000-0000-000023040000}"/>
    <cellStyle name="Обычный 20 3 2 2 2 2 2 3" xfId="1314" xr:uid="{00000000-0005-0000-0000-000024040000}"/>
    <cellStyle name="Обычный 20 3 2 2 2 2 3" xfId="944" xr:uid="{00000000-0005-0000-0000-000025040000}"/>
    <cellStyle name="Обычный 20 3 2 2 2 2 3 2" xfId="945" xr:uid="{00000000-0005-0000-0000-000026040000}"/>
    <cellStyle name="Обычный 20 3 2 2 2 2 3 2 2" xfId="1317" xr:uid="{00000000-0005-0000-0000-000027040000}"/>
    <cellStyle name="Обычный 20 3 2 2 2 2 3 3" xfId="1316" xr:uid="{00000000-0005-0000-0000-000028040000}"/>
    <cellStyle name="Обычный 20 3 2 2 2 2 4" xfId="1313" xr:uid="{00000000-0005-0000-0000-000029040000}"/>
    <cellStyle name="Обычный 20 3 2 2 2 3" xfId="1195" xr:uid="{00000000-0005-0000-0000-00002A040000}"/>
    <cellStyle name="Обычный 20 3 2 2 2 3 2" xfId="1379" xr:uid="{00000000-0005-0000-0000-00002B040000}"/>
    <cellStyle name="Обычный 20 3 2 2 2 4" xfId="1312" xr:uid="{00000000-0005-0000-0000-00002C040000}"/>
    <cellStyle name="Обычный 20 3 2 2 3" xfId="946" xr:uid="{00000000-0005-0000-0000-00002D040000}"/>
    <cellStyle name="Обычный 20 3 2 2 3 2" xfId="947" xr:uid="{00000000-0005-0000-0000-00002E040000}"/>
    <cellStyle name="Обычный 20 3 2 2 3 2 2" xfId="948" xr:uid="{00000000-0005-0000-0000-00002F040000}"/>
    <cellStyle name="Обычный 20 3 2 2 3 2 2 2" xfId="949" xr:uid="{00000000-0005-0000-0000-000030040000}"/>
    <cellStyle name="Обычный 20 3 2 2 3 2 2 2 2" xfId="1321" xr:uid="{00000000-0005-0000-0000-000031040000}"/>
    <cellStyle name="Обычный 20 3 2 2 3 2 2 3" xfId="1320" xr:uid="{00000000-0005-0000-0000-000032040000}"/>
    <cellStyle name="Обычный 20 3 2 2 3 2 3" xfId="1319" xr:uid="{00000000-0005-0000-0000-000033040000}"/>
    <cellStyle name="Обычный 20 3 2 2 3 3" xfId="1318" xr:uid="{00000000-0005-0000-0000-000034040000}"/>
    <cellStyle name="Обычный 20 3 2 2 4" xfId="950" xr:uid="{00000000-0005-0000-0000-000035040000}"/>
    <cellStyle name="Обычный 20 3 2 2 4 2" xfId="1322" xr:uid="{00000000-0005-0000-0000-000036040000}"/>
    <cellStyle name="Обычный 20 3 2 2 5" xfId="1196" xr:uid="{00000000-0005-0000-0000-000037040000}"/>
    <cellStyle name="Обычный 20 3 2 2 5 2" xfId="1380" xr:uid="{00000000-0005-0000-0000-000038040000}"/>
    <cellStyle name="Обычный 20 3 2 2 6" xfId="1311" xr:uid="{00000000-0005-0000-0000-000039040000}"/>
    <cellStyle name="Обычный 20 3 2 3" xfId="951" xr:uid="{00000000-0005-0000-0000-00003A040000}"/>
    <cellStyle name="Обычный 20 3 2 3 2" xfId="1323" xr:uid="{00000000-0005-0000-0000-00003B040000}"/>
    <cellStyle name="Обычный 20 3 2 4" xfId="952" xr:uid="{00000000-0005-0000-0000-00003C040000}"/>
    <cellStyle name="Обычный 20 3 2 4 2" xfId="1165" xr:uid="{00000000-0005-0000-0000-00003D040000}"/>
    <cellStyle name="Обычный 20 3 2 4 2 2" xfId="1357" xr:uid="{00000000-0005-0000-0000-00003E040000}"/>
    <cellStyle name="Обычный 20 3 2 4 3" xfId="1175" xr:uid="{00000000-0005-0000-0000-00003F040000}"/>
    <cellStyle name="Обычный 20 3 2 4 3 2" xfId="1366" xr:uid="{00000000-0005-0000-0000-000040040000}"/>
    <cellStyle name="Обычный 20 3 2 4 4" xfId="1218" xr:uid="{00000000-0005-0000-0000-000041040000}"/>
    <cellStyle name="Обычный 20 3 2 4 4 2" xfId="1390" xr:uid="{00000000-0005-0000-0000-000042040000}"/>
    <cellStyle name="Обычный 20 3 2 4 5" xfId="1219" xr:uid="{00000000-0005-0000-0000-000043040000}"/>
    <cellStyle name="Обычный 20 3 2 4 5 2" xfId="1391" xr:uid="{00000000-0005-0000-0000-000044040000}"/>
    <cellStyle name="Обычный 20 3 2 4 6" xfId="1233" xr:uid="{00000000-0005-0000-0000-000045040000}"/>
    <cellStyle name="Обычный 20 3 2 4 6 2" xfId="1404" xr:uid="{00000000-0005-0000-0000-000046040000}"/>
    <cellStyle name="Обычный 20 3 2 4 7" xfId="1241" xr:uid="{00000000-0005-0000-0000-000047040000}"/>
    <cellStyle name="Обычный 20 3 2 4 7 2" xfId="1251" xr:uid="{00000000-0005-0000-0000-000048040000}"/>
    <cellStyle name="Обычный 20 3 2 4 7 2 2" xfId="1263" xr:uid="{00000000-0005-0000-0000-000049040000}"/>
    <cellStyle name="Обычный 20 3 2 4 7 2 2 2" xfId="1271" xr:uid="{00000000-0005-0000-0000-00004A040000}"/>
    <cellStyle name="Обычный 20 3 2 4 7 2 2 2 2" xfId="1442" xr:uid="{00000000-0005-0000-0000-00004B040000}"/>
    <cellStyle name="Обычный 20 3 2 4 7 2 2 3" xfId="1275" xr:uid="{00000000-0005-0000-0000-00004C040000}"/>
    <cellStyle name="Обычный 20 3 2 4 7 2 2 3 2" xfId="1446" xr:uid="{00000000-0005-0000-0000-00004D040000}"/>
    <cellStyle name="Обычный 20 3 2 4 7 2 2 3 3" xfId="1447" xr:uid="{00000000-0005-0000-0000-00004E040000}"/>
    <cellStyle name="Обычный 20 3 2 4 7 2 2 3 3 2" xfId="1456" xr:uid="{00000000-0005-0000-0000-00004F040000}"/>
    <cellStyle name="Обычный 20 3 2 4 7 2 2 4" xfId="1434" xr:uid="{00000000-0005-0000-0000-000050040000}"/>
    <cellStyle name="Обычный 20 3 2 4 7 2 3" xfId="1422" xr:uid="{00000000-0005-0000-0000-000051040000}"/>
    <cellStyle name="Обычный 20 3 2 4 7 3" xfId="1412" xr:uid="{00000000-0005-0000-0000-000052040000}"/>
    <cellStyle name="Обычный 20 3 2 4 8" xfId="1324" xr:uid="{00000000-0005-0000-0000-000053040000}"/>
    <cellStyle name="Обычный 20 3 2 5" xfId="1234" xr:uid="{00000000-0005-0000-0000-000054040000}"/>
    <cellStyle name="Обычный 20 3 2 5 2" xfId="1405" xr:uid="{00000000-0005-0000-0000-000055040000}"/>
    <cellStyle name="Обычный 20 3 2 6" xfId="1310" xr:uid="{00000000-0005-0000-0000-000056040000}"/>
    <cellStyle name="Обычный 20 3 3" xfId="953" xr:uid="{00000000-0005-0000-0000-000057040000}"/>
    <cellStyle name="Обычный 20 3 3 2" xfId="1325" xr:uid="{00000000-0005-0000-0000-000058040000}"/>
    <cellStyle name="Обычный 20 3 4" xfId="1197" xr:uid="{00000000-0005-0000-0000-000059040000}"/>
    <cellStyle name="Обычный 20 3 4 2" xfId="1381" xr:uid="{00000000-0005-0000-0000-00005A040000}"/>
    <cellStyle name="Обычный 20 3 5" xfId="1309" xr:uid="{00000000-0005-0000-0000-00005B040000}"/>
    <cellStyle name="Обычный 20 4" xfId="954" xr:uid="{00000000-0005-0000-0000-00005C040000}"/>
    <cellStyle name="Обычный 20 4 2" xfId="1326" xr:uid="{00000000-0005-0000-0000-00005D040000}"/>
    <cellStyle name="Обычный 20 5" xfId="1235" xr:uid="{00000000-0005-0000-0000-00005E040000}"/>
    <cellStyle name="Обычный 20 5 2" xfId="1406" xr:uid="{00000000-0005-0000-0000-00005F040000}"/>
    <cellStyle name="Обычный 20 6" xfId="1298" xr:uid="{00000000-0005-0000-0000-000060040000}"/>
    <cellStyle name="Обычный 21" xfId="955" xr:uid="{00000000-0005-0000-0000-000061040000}"/>
    <cellStyle name="Обычный 21 2" xfId="956" xr:uid="{00000000-0005-0000-0000-000062040000}"/>
    <cellStyle name="Обычный 21 2 2" xfId="1198" xr:uid="{00000000-0005-0000-0000-000063040000}"/>
    <cellStyle name="Обычный 21 3" xfId="957" xr:uid="{00000000-0005-0000-0000-000064040000}"/>
    <cellStyle name="Обычный 21 3 2" xfId="958" xr:uid="{00000000-0005-0000-0000-000065040000}"/>
    <cellStyle name="Обычный 21 3 2 2" xfId="1329" xr:uid="{00000000-0005-0000-0000-000066040000}"/>
    <cellStyle name="Обычный 21 3 3" xfId="1199" xr:uid="{00000000-0005-0000-0000-000067040000}"/>
    <cellStyle name="Обычный 21 3 3 2" xfId="1382" xr:uid="{00000000-0005-0000-0000-000068040000}"/>
    <cellStyle name="Обычный 21 3 4" xfId="1328" xr:uid="{00000000-0005-0000-0000-000069040000}"/>
    <cellStyle name="Обычный 21 4" xfId="959" xr:uid="{00000000-0005-0000-0000-00006A040000}"/>
    <cellStyle name="Обычный 21 4 2" xfId="1330" xr:uid="{00000000-0005-0000-0000-00006B040000}"/>
    <cellStyle name="Обычный 21 5" xfId="1200" xr:uid="{00000000-0005-0000-0000-00006C040000}"/>
    <cellStyle name="Обычный 21 6" xfId="1327" xr:uid="{00000000-0005-0000-0000-00006D040000}"/>
    <cellStyle name="Обычный 21_Лист5" xfId="960" xr:uid="{00000000-0005-0000-0000-00006E040000}"/>
    <cellStyle name="Обычный 22" xfId="961" xr:uid="{00000000-0005-0000-0000-00006F040000}"/>
    <cellStyle name="Обычный 22 2" xfId="962" xr:uid="{00000000-0005-0000-0000-000070040000}"/>
    <cellStyle name="Обычный 23" xfId="963" xr:uid="{00000000-0005-0000-0000-000071040000}"/>
    <cellStyle name="Обычный 24" xfId="964" xr:uid="{00000000-0005-0000-0000-000072040000}"/>
    <cellStyle name="Обычный 24 2" xfId="965" xr:uid="{00000000-0005-0000-0000-000073040000}"/>
    <cellStyle name="Обычный 24 2 2" xfId="966" xr:uid="{00000000-0005-0000-0000-000074040000}"/>
    <cellStyle name="Обычный 24 2 3" xfId="967" xr:uid="{00000000-0005-0000-0000-000075040000}"/>
    <cellStyle name="Обычный 24 2 3 2" xfId="1332" xr:uid="{00000000-0005-0000-0000-000076040000}"/>
    <cellStyle name="Обычный 24 2 4" xfId="1201" xr:uid="{00000000-0005-0000-0000-000077040000}"/>
    <cellStyle name="Обычный 24 2 4 2" xfId="1383" xr:uid="{00000000-0005-0000-0000-000078040000}"/>
    <cellStyle name="Обычный 24 2 5" xfId="1331" xr:uid="{00000000-0005-0000-0000-000079040000}"/>
    <cellStyle name="Обычный 25" xfId="968" xr:uid="{00000000-0005-0000-0000-00007A040000}"/>
    <cellStyle name="Обычный 25 2" xfId="969" xr:uid="{00000000-0005-0000-0000-00007B040000}"/>
    <cellStyle name="Обычный 26" xfId="970" xr:uid="{00000000-0005-0000-0000-00007C040000}"/>
    <cellStyle name="Обычный 27" xfId="971" xr:uid="{00000000-0005-0000-0000-00007D040000}"/>
    <cellStyle name="Обычный 27 2" xfId="1236" xr:uid="{00000000-0005-0000-0000-00007E040000}"/>
    <cellStyle name="Обычный 27 2 2" xfId="1407" xr:uid="{00000000-0005-0000-0000-00007F040000}"/>
    <cellStyle name="Обычный 28" xfId="972" xr:uid="{00000000-0005-0000-0000-000080040000}"/>
    <cellStyle name="Обычный 29" xfId="973" xr:uid="{00000000-0005-0000-0000-000081040000}"/>
    <cellStyle name="Обычный 29 2" xfId="974" xr:uid="{00000000-0005-0000-0000-000082040000}"/>
    <cellStyle name="Обычный 29 2 2" xfId="975" xr:uid="{00000000-0005-0000-0000-000083040000}"/>
    <cellStyle name="Обычный 29 2 2 2" xfId="1335" xr:uid="{00000000-0005-0000-0000-000084040000}"/>
    <cellStyle name="Обычный 29 2 3" xfId="976" xr:uid="{00000000-0005-0000-0000-000085040000}"/>
    <cellStyle name="Обычный 29 2 3 2" xfId="1220" xr:uid="{00000000-0005-0000-0000-000086040000}"/>
    <cellStyle name="Обычный 29 2 3 2 2" xfId="1221" xr:uid="{00000000-0005-0000-0000-000087040000}"/>
    <cellStyle name="Обычный 29 2 3 2 2 2" xfId="1265" xr:uid="{00000000-0005-0000-0000-000088040000}"/>
    <cellStyle name="Обычный 29 2 3 2 2 2 2" xfId="1436" xr:uid="{00000000-0005-0000-0000-000089040000}"/>
    <cellStyle name="Обычный 29 2 3 2 2 3" xfId="1393" xr:uid="{00000000-0005-0000-0000-00008A040000}"/>
    <cellStyle name="Обычный 29 2 3 2 3" xfId="1237" xr:uid="{00000000-0005-0000-0000-00008B040000}"/>
    <cellStyle name="Обычный 29 2 3 2 3 2" xfId="1260" xr:uid="{00000000-0005-0000-0000-00008C040000}"/>
    <cellStyle name="Обычный 29 2 3 2 3 2 2" xfId="1431" xr:uid="{00000000-0005-0000-0000-00008D040000}"/>
    <cellStyle name="Обычный 29 2 3 2 3 3" xfId="1408" xr:uid="{00000000-0005-0000-0000-00008E040000}"/>
    <cellStyle name="Обычный 29 2 3 2 4" xfId="1261" xr:uid="{00000000-0005-0000-0000-00008F040000}"/>
    <cellStyle name="Обычный 29 2 3 2 4 2" xfId="1432" xr:uid="{00000000-0005-0000-0000-000090040000}"/>
    <cellStyle name="Обычный 29 2 3 2 5" xfId="1269" xr:uid="{00000000-0005-0000-0000-000091040000}"/>
    <cellStyle name="Обычный 29 2 3 2 5 2" xfId="1440" xr:uid="{00000000-0005-0000-0000-000092040000}"/>
    <cellStyle name="Обычный 29 2 3 2 6" xfId="1392" xr:uid="{00000000-0005-0000-0000-000093040000}"/>
    <cellStyle name="Обычный 29 2 3 3" xfId="1238" xr:uid="{00000000-0005-0000-0000-000094040000}"/>
    <cellStyle name="Обычный 29 2 3 3 2" xfId="1409" xr:uid="{00000000-0005-0000-0000-000095040000}"/>
    <cellStyle name="Обычный 29 2 3 4" xfId="1336" xr:uid="{00000000-0005-0000-0000-000096040000}"/>
    <cellStyle name="Обычный 29 2 4" xfId="1202" xr:uid="{00000000-0005-0000-0000-000097040000}"/>
    <cellStyle name="Обычный 29 2 4 2" xfId="1384" xr:uid="{00000000-0005-0000-0000-000098040000}"/>
    <cellStyle name="Обычный 29 2 5" xfId="1334" xr:uid="{00000000-0005-0000-0000-000099040000}"/>
    <cellStyle name="Обычный 29 3" xfId="977" xr:uid="{00000000-0005-0000-0000-00009A040000}"/>
    <cellStyle name="Обычный 29 3 2" xfId="1337" xr:uid="{00000000-0005-0000-0000-00009B040000}"/>
    <cellStyle name="Обычный 29 4" xfId="1203" xr:uid="{00000000-0005-0000-0000-00009C040000}"/>
    <cellStyle name="Обычный 29 4 2" xfId="1385" xr:uid="{00000000-0005-0000-0000-00009D040000}"/>
    <cellStyle name="Обычный 29 5" xfId="1333" xr:uid="{00000000-0005-0000-0000-00009E040000}"/>
    <cellStyle name="Обычный 3" xfId="978" xr:uid="{00000000-0005-0000-0000-00009F040000}"/>
    <cellStyle name="Обычный 3 2" xfId="979" xr:uid="{00000000-0005-0000-0000-0000A0040000}"/>
    <cellStyle name="Обычный 3 2 2" xfId="980" xr:uid="{00000000-0005-0000-0000-0000A1040000}"/>
    <cellStyle name="Обычный 3 2_Лист5" xfId="981" xr:uid="{00000000-0005-0000-0000-0000A2040000}"/>
    <cellStyle name="Обычный 3 3" xfId="982" xr:uid="{00000000-0005-0000-0000-0000A3040000}"/>
    <cellStyle name="Обычный 3 3 2" xfId="983" xr:uid="{00000000-0005-0000-0000-0000A4040000}"/>
    <cellStyle name="Обычный 3 3 3" xfId="984" xr:uid="{00000000-0005-0000-0000-0000A5040000}"/>
    <cellStyle name="Обычный 30" xfId="985" xr:uid="{00000000-0005-0000-0000-0000A6040000}"/>
    <cellStyle name="Обычный 31" xfId="986" xr:uid="{00000000-0005-0000-0000-0000A7040000}"/>
    <cellStyle name="Обычный 31 2" xfId="987" xr:uid="{00000000-0005-0000-0000-0000A8040000}"/>
    <cellStyle name="Обычный 31 2 2" xfId="1339" xr:uid="{00000000-0005-0000-0000-0000A9040000}"/>
    <cellStyle name="Обычный 31 3" xfId="1204" xr:uid="{00000000-0005-0000-0000-0000AA040000}"/>
    <cellStyle name="Обычный 31 3 2" xfId="1386" xr:uid="{00000000-0005-0000-0000-0000AB040000}"/>
    <cellStyle name="Обычный 31 4" xfId="1338" xr:uid="{00000000-0005-0000-0000-0000AC040000}"/>
    <cellStyle name="Обычный 32" xfId="988" xr:uid="{00000000-0005-0000-0000-0000AD040000}"/>
    <cellStyle name="Обычный 32 2" xfId="1340" xr:uid="{00000000-0005-0000-0000-0000AE040000}"/>
    <cellStyle name="Обычный 33" xfId="989" xr:uid="{00000000-0005-0000-0000-0000AF040000}"/>
    <cellStyle name="Обычный 33 2" xfId="1341" xr:uid="{00000000-0005-0000-0000-0000B0040000}"/>
    <cellStyle name="Обычный 34" xfId="990" xr:uid="{00000000-0005-0000-0000-0000B1040000}"/>
    <cellStyle name="Обычный 34 2" xfId="1164" xr:uid="{00000000-0005-0000-0000-0000B2040000}"/>
    <cellStyle name="Обычный 34 2 2" xfId="1356" xr:uid="{00000000-0005-0000-0000-0000B3040000}"/>
    <cellStyle name="Обычный 34 3" xfId="1167" xr:uid="{00000000-0005-0000-0000-0000B4040000}"/>
    <cellStyle name="Обычный 34 3 2" xfId="1359" xr:uid="{00000000-0005-0000-0000-0000B5040000}"/>
    <cellStyle name="Обычный 34 4" xfId="1222" xr:uid="{00000000-0005-0000-0000-0000B6040000}"/>
    <cellStyle name="Обычный 34 4 2" xfId="1394" xr:uid="{00000000-0005-0000-0000-0000B7040000}"/>
    <cellStyle name="Обычный 34 5" xfId="1223" xr:uid="{00000000-0005-0000-0000-0000B8040000}"/>
    <cellStyle name="Обычный 34 6" xfId="1226" xr:uid="{00000000-0005-0000-0000-0000B9040000}"/>
    <cellStyle name="Обычный 34 6 2" xfId="1397" xr:uid="{00000000-0005-0000-0000-0000BA040000}"/>
    <cellStyle name="Обычный 34 7" xfId="1239" xr:uid="{00000000-0005-0000-0000-0000BB040000}"/>
    <cellStyle name="Обычный 34 7 2" xfId="1250" xr:uid="{00000000-0005-0000-0000-0000BC040000}"/>
    <cellStyle name="Обычный 34 7 2 2" xfId="1262" xr:uid="{00000000-0005-0000-0000-0000BD040000}"/>
    <cellStyle name="Обычный 34 7 2 2 2" xfId="1270" xr:uid="{00000000-0005-0000-0000-0000BE040000}"/>
    <cellStyle name="Обычный 34 7 2 2 2 2" xfId="1441" xr:uid="{00000000-0005-0000-0000-0000BF040000}"/>
    <cellStyle name="Обычный 34 7 2 2 3" xfId="1274" xr:uid="{00000000-0005-0000-0000-0000C0040000}"/>
    <cellStyle name="Обычный 34 7 2 2 3 2" xfId="1445" xr:uid="{00000000-0005-0000-0000-0000C1040000}"/>
    <cellStyle name="Обычный 34 7 2 2 3 3" xfId="1448" xr:uid="{00000000-0005-0000-0000-0000C2040000}"/>
    <cellStyle name="Обычный 34 7 2 2 3 3 2" xfId="1457" xr:uid="{00000000-0005-0000-0000-0000C3040000}"/>
    <cellStyle name="Обычный 34 7 2 2 3 4" xfId="1450" xr:uid="{00000000-0005-0000-0000-0000C4040000}"/>
    <cellStyle name="Обычный 34 7 2 2 3 4 2" xfId="1454" xr:uid="{00000000-0005-0000-0000-0000C5040000}"/>
    <cellStyle name="Обычный 34 7 2 2 3 4 2 2" xfId="1458" xr:uid="{00000000-0005-0000-0000-0000C6040000}"/>
    <cellStyle name="Обычный 34 7 2 2 4" xfId="1433" xr:uid="{00000000-0005-0000-0000-0000C7040000}"/>
    <cellStyle name="Обычный 34 7 2 3" xfId="1421" xr:uid="{00000000-0005-0000-0000-0000C8040000}"/>
    <cellStyle name="Обычный 34 7 3" xfId="1410" xr:uid="{00000000-0005-0000-0000-0000C9040000}"/>
    <cellStyle name="Обычный 34 8" xfId="1342" xr:uid="{00000000-0005-0000-0000-0000CA040000}"/>
    <cellStyle name="Обычный 35" xfId="991" xr:uid="{00000000-0005-0000-0000-0000CB040000}"/>
    <cellStyle name="Обычный 35 2" xfId="1173" xr:uid="{00000000-0005-0000-0000-0000CC040000}"/>
    <cellStyle name="Обычный 35 2 2" xfId="1365" xr:uid="{00000000-0005-0000-0000-0000CD040000}"/>
    <cellStyle name="Обычный 35 3" xfId="1224" xr:uid="{00000000-0005-0000-0000-0000CE040000}"/>
    <cellStyle name="Обычный 35 3 2" xfId="1252" xr:uid="{00000000-0005-0000-0000-0000CF040000}"/>
    <cellStyle name="Обычный 35 3 2 2" xfId="1423" xr:uid="{00000000-0005-0000-0000-0000D0040000}"/>
    <cellStyle name="Обычный 35 3 3" xfId="1395" xr:uid="{00000000-0005-0000-0000-0000D1040000}"/>
    <cellStyle name="Обычный 35 4" xfId="1240" xr:uid="{00000000-0005-0000-0000-0000D2040000}"/>
    <cellStyle name="Обычный 35 4 2" xfId="1411" xr:uid="{00000000-0005-0000-0000-0000D3040000}"/>
    <cellStyle name="Обычный 35 5" xfId="1242" xr:uid="{00000000-0005-0000-0000-0000D4040000}"/>
    <cellStyle name="Обычный 35 5 2" xfId="1247" xr:uid="{00000000-0005-0000-0000-0000D5040000}"/>
    <cellStyle name="Обычный 35 5 2 2" xfId="1258" xr:uid="{00000000-0005-0000-0000-0000D6040000}"/>
    <cellStyle name="Обычный 35 5 2 2 2" xfId="1429" xr:uid="{00000000-0005-0000-0000-0000D7040000}"/>
    <cellStyle name="Обычный 35 5 2 3" xfId="1418" xr:uid="{00000000-0005-0000-0000-0000D8040000}"/>
    <cellStyle name="Обычный 35 5 3" xfId="1413" xr:uid="{00000000-0005-0000-0000-0000D9040000}"/>
    <cellStyle name="Обычный 35 6" xfId="1343" xr:uid="{00000000-0005-0000-0000-0000DA040000}"/>
    <cellStyle name="Обычный 36" xfId="1163" xr:uid="{00000000-0005-0000-0000-0000DB040000}"/>
    <cellStyle name="Обычный 36 2" xfId="1355" xr:uid="{00000000-0005-0000-0000-0000DC040000}"/>
    <cellStyle name="Обычный 37" xfId="1168" xr:uid="{00000000-0005-0000-0000-0000DD040000}"/>
    <cellStyle name="Обычный 37 2" xfId="1360" xr:uid="{00000000-0005-0000-0000-0000DE040000}"/>
    <cellStyle name="Обычный 38" xfId="1169" xr:uid="{00000000-0005-0000-0000-0000DF040000}"/>
    <cellStyle name="Обычный 38 2" xfId="1227" xr:uid="{00000000-0005-0000-0000-0000E0040000}"/>
    <cellStyle name="Обычный 38 2 2" xfId="1266" xr:uid="{00000000-0005-0000-0000-0000E1040000}"/>
    <cellStyle name="Обычный 38 2 2 2" xfId="1437" xr:uid="{00000000-0005-0000-0000-0000E2040000}"/>
    <cellStyle name="Обычный 38 2 3" xfId="1398" xr:uid="{00000000-0005-0000-0000-0000E3040000}"/>
    <cellStyle name="Обычный 38 3" xfId="1361" xr:uid="{00000000-0005-0000-0000-0000E4040000}"/>
    <cellStyle name="Обычный 39" xfId="1170" xr:uid="{00000000-0005-0000-0000-0000E5040000}"/>
    <cellStyle name="Обычный 39 2" xfId="1362" xr:uid="{00000000-0005-0000-0000-0000E6040000}"/>
    <cellStyle name="Обычный 4" xfId="992" xr:uid="{00000000-0005-0000-0000-0000E7040000}"/>
    <cellStyle name="Обычный 4 2" xfId="993" xr:uid="{00000000-0005-0000-0000-0000E8040000}"/>
    <cellStyle name="Обычный 4 2 2" xfId="994" xr:uid="{00000000-0005-0000-0000-0000E9040000}"/>
    <cellStyle name="Обычный 4 2 3" xfId="1453" xr:uid="{00000000-0005-0000-0000-0000EA040000}"/>
    <cellStyle name="Обычный 4 2_Лист5" xfId="995" xr:uid="{00000000-0005-0000-0000-0000EB040000}"/>
    <cellStyle name="Обычный 40" xfId="1171" xr:uid="{00000000-0005-0000-0000-0000EC040000}"/>
    <cellStyle name="Обычный 40 2" xfId="1228" xr:uid="{00000000-0005-0000-0000-0000ED040000}"/>
    <cellStyle name="Обычный 40 2 2" xfId="1267" xr:uid="{00000000-0005-0000-0000-0000EE040000}"/>
    <cellStyle name="Обычный 40 2 2 2" xfId="1438" xr:uid="{00000000-0005-0000-0000-0000EF040000}"/>
    <cellStyle name="Обычный 40 2 3" xfId="1399" xr:uid="{00000000-0005-0000-0000-0000F0040000}"/>
    <cellStyle name="Обычный 40 3" xfId="1363" xr:uid="{00000000-0005-0000-0000-0000F1040000}"/>
    <cellStyle name="Обычный 41" xfId="1172" xr:uid="{00000000-0005-0000-0000-0000F2040000}"/>
    <cellStyle name="Обычный 41 2" xfId="1364" xr:uid="{00000000-0005-0000-0000-0000F3040000}"/>
    <cellStyle name="Обычный 42" xfId="1225" xr:uid="{00000000-0005-0000-0000-0000F4040000}"/>
    <cellStyle name="Обычный 42 2" xfId="1396" xr:uid="{00000000-0005-0000-0000-0000F5040000}"/>
    <cellStyle name="Обычный 43" xfId="1452" xr:uid="{00000000-0005-0000-0000-0000F6040000}"/>
    <cellStyle name="Обычный 5" xfId="996" xr:uid="{00000000-0005-0000-0000-0000F7040000}"/>
    <cellStyle name="Обычный 5 2" xfId="997" xr:uid="{00000000-0005-0000-0000-0000F8040000}"/>
    <cellStyle name="Обычный 5 2 2" xfId="998" xr:uid="{00000000-0005-0000-0000-0000F9040000}"/>
    <cellStyle name="Обычный 5 2 3" xfId="999" xr:uid="{00000000-0005-0000-0000-0000FA040000}"/>
    <cellStyle name="Обычный 5 2 3 2" xfId="1000" xr:uid="{00000000-0005-0000-0000-0000FB040000}"/>
    <cellStyle name="Обычный 5 2_Лист5" xfId="1001" xr:uid="{00000000-0005-0000-0000-0000FC040000}"/>
    <cellStyle name="Обычный 6" xfId="1002" xr:uid="{00000000-0005-0000-0000-0000FD040000}"/>
    <cellStyle name="Обычный 6 2" xfId="1003" xr:uid="{00000000-0005-0000-0000-0000FE040000}"/>
    <cellStyle name="Обычный 7" xfId="1004" xr:uid="{00000000-0005-0000-0000-0000FF040000}"/>
    <cellStyle name="Обычный 8" xfId="1005" xr:uid="{00000000-0005-0000-0000-000000050000}"/>
    <cellStyle name="Обычный 9" xfId="1006" xr:uid="{00000000-0005-0000-0000-000001050000}"/>
    <cellStyle name="Обычный_Лист1 2 2" xfId="2" xr:uid="{00000000-0005-0000-0000-000002050000}"/>
    <cellStyle name="Плохой 2" xfId="1007" xr:uid="{00000000-0005-0000-0000-000003050000}"/>
    <cellStyle name="Плохой 2 2" xfId="1008" xr:uid="{00000000-0005-0000-0000-000004050000}"/>
    <cellStyle name="Плохой 2 2 2" xfId="1009" xr:uid="{00000000-0005-0000-0000-000005050000}"/>
    <cellStyle name="Плохой 2 2 2 2" xfId="1010" xr:uid="{00000000-0005-0000-0000-000006050000}"/>
    <cellStyle name="Плохой 2 3" xfId="1011" xr:uid="{00000000-0005-0000-0000-000007050000}"/>
    <cellStyle name="Плохой 2 3 2" xfId="1012" xr:uid="{00000000-0005-0000-0000-000008050000}"/>
    <cellStyle name="Плохой 2_Лист5" xfId="1013" xr:uid="{00000000-0005-0000-0000-000009050000}"/>
    <cellStyle name="Плохой 3" xfId="1014" xr:uid="{00000000-0005-0000-0000-00000A050000}"/>
    <cellStyle name="Плохой 3 2" xfId="1015" xr:uid="{00000000-0005-0000-0000-00000B050000}"/>
    <cellStyle name="Плохой 3 2 2" xfId="1016" xr:uid="{00000000-0005-0000-0000-00000C050000}"/>
    <cellStyle name="Плохой 3 2 2 2" xfId="1017" xr:uid="{00000000-0005-0000-0000-00000D050000}"/>
    <cellStyle name="Плохой 3_Лист5" xfId="1018" xr:uid="{00000000-0005-0000-0000-00000E050000}"/>
    <cellStyle name="Плохой 4" xfId="1019" xr:uid="{00000000-0005-0000-0000-00000F050000}"/>
    <cellStyle name="Плохой 4 2" xfId="1020" xr:uid="{00000000-0005-0000-0000-000010050000}"/>
    <cellStyle name="Плохой 4 2 2" xfId="1021" xr:uid="{00000000-0005-0000-0000-000011050000}"/>
    <cellStyle name="Плохой 5" xfId="1022" xr:uid="{00000000-0005-0000-0000-000012050000}"/>
    <cellStyle name="Плохой 5 2" xfId="1023" xr:uid="{00000000-0005-0000-0000-000013050000}"/>
    <cellStyle name="Плохой 6" xfId="1024" xr:uid="{00000000-0005-0000-0000-000014050000}"/>
    <cellStyle name="Плохой 7" xfId="1025" xr:uid="{00000000-0005-0000-0000-000015050000}"/>
    <cellStyle name="Плохой 8" xfId="1026" xr:uid="{00000000-0005-0000-0000-000016050000}"/>
    <cellStyle name="Плохой 9" xfId="1027" xr:uid="{00000000-0005-0000-0000-000017050000}"/>
    <cellStyle name="Пояснение 2" xfId="1028" xr:uid="{00000000-0005-0000-0000-000018050000}"/>
    <cellStyle name="Пояснение 2 2" xfId="1029" xr:uid="{00000000-0005-0000-0000-000019050000}"/>
    <cellStyle name="Пояснение 2 2 2" xfId="1030" xr:uid="{00000000-0005-0000-0000-00001A050000}"/>
    <cellStyle name="Пояснение 2 2 2 2" xfId="1031" xr:uid="{00000000-0005-0000-0000-00001B050000}"/>
    <cellStyle name="Пояснение 2 3" xfId="1032" xr:uid="{00000000-0005-0000-0000-00001C050000}"/>
    <cellStyle name="Пояснение 2 3 2" xfId="1033" xr:uid="{00000000-0005-0000-0000-00001D050000}"/>
    <cellStyle name="Пояснение 2_Лист5" xfId="1034" xr:uid="{00000000-0005-0000-0000-00001E050000}"/>
    <cellStyle name="Пояснение 3" xfId="1035" xr:uid="{00000000-0005-0000-0000-00001F050000}"/>
    <cellStyle name="Пояснение 3 2" xfId="1036" xr:uid="{00000000-0005-0000-0000-000020050000}"/>
    <cellStyle name="Пояснение 3 2 2" xfId="1037" xr:uid="{00000000-0005-0000-0000-000021050000}"/>
    <cellStyle name="Пояснение 3 2 2 2" xfId="1038" xr:uid="{00000000-0005-0000-0000-000022050000}"/>
    <cellStyle name="Пояснение 3_Лист5" xfId="1039" xr:uid="{00000000-0005-0000-0000-000023050000}"/>
    <cellStyle name="Пояснение 4" xfId="1040" xr:uid="{00000000-0005-0000-0000-000024050000}"/>
    <cellStyle name="Пояснение 4 2" xfId="1041" xr:uid="{00000000-0005-0000-0000-000025050000}"/>
    <cellStyle name="Пояснение 4 2 2" xfId="1042" xr:uid="{00000000-0005-0000-0000-000026050000}"/>
    <cellStyle name="Пояснение 5" xfId="1043" xr:uid="{00000000-0005-0000-0000-000027050000}"/>
    <cellStyle name="Пояснение 5 2" xfId="1044" xr:uid="{00000000-0005-0000-0000-000028050000}"/>
    <cellStyle name="Пояснение 6" xfId="1045" xr:uid="{00000000-0005-0000-0000-000029050000}"/>
    <cellStyle name="Пояснение 7" xfId="1046" xr:uid="{00000000-0005-0000-0000-00002A050000}"/>
    <cellStyle name="Пояснение 8" xfId="1047" xr:uid="{00000000-0005-0000-0000-00002B050000}"/>
    <cellStyle name="Пояснение 9" xfId="1048" xr:uid="{00000000-0005-0000-0000-00002C050000}"/>
    <cellStyle name="Примечание 2" xfId="1049" xr:uid="{00000000-0005-0000-0000-00002D050000}"/>
    <cellStyle name="Примечание 3" xfId="1050" xr:uid="{00000000-0005-0000-0000-00002E050000}"/>
    <cellStyle name="Примечание 4" xfId="1051" xr:uid="{00000000-0005-0000-0000-00002F050000}"/>
    <cellStyle name="Процентный 2" xfId="1052" xr:uid="{00000000-0005-0000-0000-000030050000}"/>
    <cellStyle name="Процентный 2 2" xfId="1053" xr:uid="{00000000-0005-0000-0000-000031050000}"/>
    <cellStyle name="Процентный 2 2 2" xfId="1054" xr:uid="{00000000-0005-0000-0000-000032050000}"/>
    <cellStyle name="Процентный 2 2 2 2" xfId="1055" xr:uid="{00000000-0005-0000-0000-000033050000}"/>
    <cellStyle name="Процентный 2 2 2 2 2" xfId="1205" xr:uid="{00000000-0005-0000-0000-000034050000}"/>
    <cellStyle name="Процентный 2 2 2 3" xfId="1056" xr:uid="{00000000-0005-0000-0000-000035050000}"/>
    <cellStyle name="Процентный 2 2 2 3 2" xfId="1346" xr:uid="{00000000-0005-0000-0000-000036050000}"/>
    <cellStyle name="Процентный 2 2 2 4" xfId="1206" xr:uid="{00000000-0005-0000-0000-000037050000}"/>
    <cellStyle name="Процентный 2 2 2 5" xfId="1345" xr:uid="{00000000-0005-0000-0000-000038050000}"/>
    <cellStyle name="Процентный 2 2 3" xfId="1057" xr:uid="{00000000-0005-0000-0000-000039050000}"/>
    <cellStyle name="Процентный 2 2 3 2" xfId="1207" xr:uid="{00000000-0005-0000-0000-00003A050000}"/>
    <cellStyle name="Процентный 2 2 4" xfId="1058" xr:uid="{00000000-0005-0000-0000-00003B050000}"/>
    <cellStyle name="Процентный 2 2 5" xfId="1059" xr:uid="{00000000-0005-0000-0000-00003C050000}"/>
    <cellStyle name="Процентный 2 2 5 2" xfId="1347" xr:uid="{00000000-0005-0000-0000-00003D050000}"/>
    <cellStyle name="Процентный 2 2 6" xfId="1208" xr:uid="{00000000-0005-0000-0000-00003E050000}"/>
    <cellStyle name="Процентный 2 2 7" xfId="1344" xr:uid="{00000000-0005-0000-0000-00003F050000}"/>
    <cellStyle name="Процентный 2 3" xfId="1060" xr:uid="{00000000-0005-0000-0000-000040050000}"/>
    <cellStyle name="Процентный 2 3 2" xfId="1209" xr:uid="{00000000-0005-0000-0000-000041050000}"/>
    <cellStyle name="Процентный 2 4" xfId="1061" xr:uid="{00000000-0005-0000-0000-000042050000}"/>
    <cellStyle name="Связанная ячейка 2" xfId="1062" xr:uid="{00000000-0005-0000-0000-000043050000}"/>
    <cellStyle name="Связанная ячейка 2 2" xfId="1063" xr:uid="{00000000-0005-0000-0000-000044050000}"/>
    <cellStyle name="Связанная ячейка 2 2 2" xfId="1064" xr:uid="{00000000-0005-0000-0000-000045050000}"/>
    <cellStyle name="Связанная ячейка 2 2 2 2" xfId="1065" xr:uid="{00000000-0005-0000-0000-000046050000}"/>
    <cellStyle name="Связанная ячейка 2 3" xfId="1066" xr:uid="{00000000-0005-0000-0000-000047050000}"/>
    <cellStyle name="Связанная ячейка 2 3 2" xfId="1067" xr:uid="{00000000-0005-0000-0000-000048050000}"/>
    <cellStyle name="Связанная ячейка 2_Лист5" xfId="1068" xr:uid="{00000000-0005-0000-0000-000049050000}"/>
    <cellStyle name="Связанная ячейка 3" xfId="1069" xr:uid="{00000000-0005-0000-0000-00004A050000}"/>
    <cellStyle name="Связанная ячейка 3 2" xfId="1070" xr:uid="{00000000-0005-0000-0000-00004B050000}"/>
    <cellStyle name="Связанная ячейка 3 2 2" xfId="1071" xr:uid="{00000000-0005-0000-0000-00004C050000}"/>
    <cellStyle name="Связанная ячейка 3 2 2 2" xfId="1072" xr:uid="{00000000-0005-0000-0000-00004D050000}"/>
    <cellStyle name="Связанная ячейка 3_Лист5" xfId="1073" xr:uid="{00000000-0005-0000-0000-00004E050000}"/>
    <cellStyle name="Связанная ячейка 4" xfId="1074" xr:uid="{00000000-0005-0000-0000-00004F050000}"/>
    <cellStyle name="Связанная ячейка 4 2" xfId="1075" xr:uid="{00000000-0005-0000-0000-000050050000}"/>
    <cellStyle name="Связанная ячейка 4 2 2" xfId="1076" xr:uid="{00000000-0005-0000-0000-000051050000}"/>
    <cellStyle name="Связанная ячейка 5" xfId="1077" xr:uid="{00000000-0005-0000-0000-000052050000}"/>
    <cellStyle name="Связанная ячейка 5 2" xfId="1078" xr:uid="{00000000-0005-0000-0000-000053050000}"/>
    <cellStyle name="Связанная ячейка 6" xfId="1079" xr:uid="{00000000-0005-0000-0000-000054050000}"/>
    <cellStyle name="Связанная ячейка 7" xfId="1080" xr:uid="{00000000-0005-0000-0000-000055050000}"/>
    <cellStyle name="Связанная ячейка 8" xfId="1081" xr:uid="{00000000-0005-0000-0000-000056050000}"/>
    <cellStyle name="Связанная ячейка 9" xfId="1082" xr:uid="{00000000-0005-0000-0000-000057050000}"/>
    <cellStyle name="Текст предупреждения 2" xfId="1083" xr:uid="{00000000-0005-0000-0000-000058050000}"/>
    <cellStyle name="Текст предупреждения 2 2" xfId="1084" xr:uid="{00000000-0005-0000-0000-000059050000}"/>
    <cellStyle name="Текст предупреждения 2 2 2" xfId="1085" xr:uid="{00000000-0005-0000-0000-00005A050000}"/>
    <cellStyle name="Текст предупреждения 2 2 2 2" xfId="1086" xr:uid="{00000000-0005-0000-0000-00005B050000}"/>
    <cellStyle name="Текст предупреждения 2 3" xfId="1087" xr:uid="{00000000-0005-0000-0000-00005C050000}"/>
    <cellStyle name="Текст предупреждения 2 3 2" xfId="1088" xr:uid="{00000000-0005-0000-0000-00005D050000}"/>
    <cellStyle name="Текст предупреждения 2_Лист5" xfId="1089" xr:uid="{00000000-0005-0000-0000-00005E050000}"/>
    <cellStyle name="Текст предупреждения 3" xfId="1090" xr:uid="{00000000-0005-0000-0000-00005F050000}"/>
    <cellStyle name="Текст предупреждения 3 2" xfId="1091" xr:uid="{00000000-0005-0000-0000-000060050000}"/>
    <cellStyle name="Текст предупреждения 3 2 2" xfId="1092" xr:uid="{00000000-0005-0000-0000-000061050000}"/>
    <cellStyle name="Текст предупреждения 3 2 2 2" xfId="1093" xr:uid="{00000000-0005-0000-0000-000062050000}"/>
    <cellStyle name="Текст предупреждения 3_Лист5" xfId="1094" xr:uid="{00000000-0005-0000-0000-000063050000}"/>
    <cellStyle name="Текст предупреждения 4" xfId="1095" xr:uid="{00000000-0005-0000-0000-000064050000}"/>
    <cellStyle name="Текст предупреждения 4 2" xfId="1096" xr:uid="{00000000-0005-0000-0000-000065050000}"/>
    <cellStyle name="Текст предупреждения 4 2 2" xfId="1097" xr:uid="{00000000-0005-0000-0000-000066050000}"/>
    <cellStyle name="Текст предупреждения 5" xfId="1098" xr:uid="{00000000-0005-0000-0000-000067050000}"/>
    <cellStyle name="Текст предупреждения 5 2" xfId="1099" xr:uid="{00000000-0005-0000-0000-000068050000}"/>
    <cellStyle name="Текст предупреждения 6" xfId="1100" xr:uid="{00000000-0005-0000-0000-000069050000}"/>
    <cellStyle name="Текст предупреждения 7" xfId="1101" xr:uid="{00000000-0005-0000-0000-00006A050000}"/>
    <cellStyle name="Текст предупреждения 8" xfId="1102" xr:uid="{00000000-0005-0000-0000-00006B050000}"/>
    <cellStyle name="Текст предупреждения 9" xfId="1103" xr:uid="{00000000-0005-0000-0000-00006C050000}"/>
    <cellStyle name="Финансовый 2" xfId="1104" xr:uid="{00000000-0005-0000-0000-00006D050000}"/>
    <cellStyle name="Финансовый 2 2" xfId="1105" xr:uid="{00000000-0005-0000-0000-00006E050000}"/>
    <cellStyle name="Финансовый 2 2 2" xfId="1106" xr:uid="{00000000-0005-0000-0000-00006F050000}"/>
    <cellStyle name="Финансовый 2 2 2 2" xfId="1107" xr:uid="{00000000-0005-0000-0000-000070050000}"/>
    <cellStyle name="Финансовый 2 2 2 2 2" xfId="1108" xr:uid="{00000000-0005-0000-0000-000071050000}"/>
    <cellStyle name="Финансовый 2 2 2 3" xfId="1109" xr:uid="{00000000-0005-0000-0000-000072050000}"/>
    <cellStyle name="Финансовый 2 2 2 3 2" xfId="1110" xr:uid="{00000000-0005-0000-0000-000073050000}"/>
    <cellStyle name="Финансовый 2 2 2 4" xfId="1111" xr:uid="{00000000-0005-0000-0000-000074050000}"/>
    <cellStyle name="Финансовый 2 2 3" xfId="1112" xr:uid="{00000000-0005-0000-0000-000075050000}"/>
    <cellStyle name="Финансовый 2 2 3 2" xfId="1113" xr:uid="{00000000-0005-0000-0000-000076050000}"/>
    <cellStyle name="Финансовый 2 2 4" xfId="1114" xr:uid="{00000000-0005-0000-0000-000077050000}"/>
    <cellStyle name="Финансовый 2 3" xfId="1115" xr:uid="{00000000-0005-0000-0000-000078050000}"/>
    <cellStyle name="Финансовый 3" xfId="1116" xr:uid="{00000000-0005-0000-0000-000079050000}"/>
    <cellStyle name="Финансовый 3 2" xfId="1117" xr:uid="{00000000-0005-0000-0000-00007A050000}"/>
    <cellStyle name="Финансовый 3 2 2" xfId="1118" xr:uid="{00000000-0005-0000-0000-00007B050000}"/>
    <cellStyle name="Финансовый 3 2 2 2" xfId="1119" xr:uid="{00000000-0005-0000-0000-00007C050000}"/>
    <cellStyle name="Финансовый 3 2 3" xfId="1120" xr:uid="{00000000-0005-0000-0000-00007D050000}"/>
    <cellStyle name="Финансовый 3 2 3 2" xfId="1121" xr:uid="{00000000-0005-0000-0000-00007E050000}"/>
    <cellStyle name="Финансовый 3 2 4" xfId="1122" xr:uid="{00000000-0005-0000-0000-00007F050000}"/>
    <cellStyle name="Финансовый 3 3" xfId="1123" xr:uid="{00000000-0005-0000-0000-000080050000}"/>
    <cellStyle name="Финансовый 3 3 2" xfId="1124" xr:uid="{00000000-0005-0000-0000-000081050000}"/>
    <cellStyle name="Финансовый 3 4" xfId="1125" xr:uid="{00000000-0005-0000-0000-000082050000}"/>
    <cellStyle name="Финансовый 4" xfId="1126" xr:uid="{00000000-0005-0000-0000-000083050000}"/>
    <cellStyle name="Финансовый 4 2" xfId="1127" xr:uid="{00000000-0005-0000-0000-000084050000}"/>
    <cellStyle name="Финансовый 4 2 2" xfId="1128" xr:uid="{00000000-0005-0000-0000-000085050000}"/>
    <cellStyle name="Финансовый 4 2 2 2" xfId="1129" xr:uid="{00000000-0005-0000-0000-000086050000}"/>
    <cellStyle name="Финансовый 4 2 2 2 2" xfId="1210" xr:uid="{00000000-0005-0000-0000-000087050000}"/>
    <cellStyle name="Финансовый 4 2 2 3" xfId="1130" xr:uid="{00000000-0005-0000-0000-000088050000}"/>
    <cellStyle name="Финансовый 4 2 2 3 2" xfId="1350" xr:uid="{00000000-0005-0000-0000-000089050000}"/>
    <cellStyle name="Финансовый 4 2 2 4" xfId="1211" xr:uid="{00000000-0005-0000-0000-00008A050000}"/>
    <cellStyle name="Финансовый 4 2 2 5" xfId="1349" xr:uid="{00000000-0005-0000-0000-00008B050000}"/>
    <cellStyle name="Финансовый 4 2 3" xfId="1131" xr:uid="{00000000-0005-0000-0000-00008C050000}"/>
    <cellStyle name="Финансовый 4 2 3 2" xfId="1212" xr:uid="{00000000-0005-0000-0000-00008D050000}"/>
    <cellStyle name="Финансовый 4 2 4" xfId="1132" xr:uid="{00000000-0005-0000-0000-00008E050000}"/>
    <cellStyle name="Финансовый 4 2 5" xfId="1133" xr:uid="{00000000-0005-0000-0000-00008F050000}"/>
    <cellStyle name="Финансовый 4 2 5 2" xfId="1351" xr:uid="{00000000-0005-0000-0000-000090050000}"/>
    <cellStyle name="Финансовый 4 2 6" xfId="1213" xr:uid="{00000000-0005-0000-0000-000091050000}"/>
    <cellStyle name="Финансовый 4 2 7" xfId="1348" xr:uid="{00000000-0005-0000-0000-000092050000}"/>
    <cellStyle name="Финансовый 4 3" xfId="1134" xr:uid="{00000000-0005-0000-0000-000093050000}"/>
    <cellStyle name="Финансовый 5" xfId="1135" xr:uid="{00000000-0005-0000-0000-000094050000}"/>
    <cellStyle name="Финансовый 5 2" xfId="1136" xr:uid="{00000000-0005-0000-0000-000095050000}"/>
    <cellStyle name="Финансовый 6" xfId="1137" xr:uid="{00000000-0005-0000-0000-000096050000}"/>
    <cellStyle name="Финансовый 7" xfId="1138" xr:uid="{00000000-0005-0000-0000-000097050000}"/>
    <cellStyle name="Финансовый 7 2" xfId="1352" xr:uid="{00000000-0005-0000-0000-000098050000}"/>
    <cellStyle name="Финансовый 8" xfId="1139" xr:uid="{00000000-0005-0000-0000-000099050000}"/>
    <cellStyle name="Финансовый 8 2" xfId="1140" xr:uid="{00000000-0005-0000-0000-00009A050000}"/>
    <cellStyle name="Финансовый 8 2 2" xfId="1354" xr:uid="{00000000-0005-0000-0000-00009B050000}"/>
    <cellStyle name="Финансовый 8 3" xfId="1353" xr:uid="{00000000-0005-0000-0000-00009C050000}"/>
    <cellStyle name="Хороший 10" xfId="1141" xr:uid="{00000000-0005-0000-0000-00009D050000}"/>
    <cellStyle name="Хороший 2" xfId="1142" xr:uid="{00000000-0005-0000-0000-00009E050000}"/>
    <cellStyle name="Хороший 2 2" xfId="1143" xr:uid="{00000000-0005-0000-0000-00009F050000}"/>
    <cellStyle name="Хороший 2 2 2" xfId="1144" xr:uid="{00000000-0005-0000-0000-0000A0050000}"/>
    <cellStyle name="Хороший 2 2 2 2" xfId="1145" xr:uid="{00000000-0005-0000-0000-0000A1050000}"/>
    <cellStyle name="Хороший 2 3" xfId="1146" xr:uid="{00000000-0005-0000-0000-0000A2050000}"/>
    <cellStyle name="Хороший 2 3 2" xfId="1147" xr:uid="{00000000-0005-0000-0000-0000A3050000}"/>
    <cellStyle name="Хороший 2_Лист5" xfId="1148" xr:uid="{00000000-0005-0000-0000-0000A4050000}"/>
    <cellStyle name="Хороший 3" xfId="1149" xr:uid="{00000000-0005-0000-0000-0000A5050000}"/>
    <cellStyle name="Хороший 3 2" xfId="1150" xr:uid="{00000000-0005-0000-0000-0000A6050000}"/>
    <cellStyle name="Хороший 3 2 2" xfId="1151" xr:uid="{00000000-0005-0000-0000-0000A7050000}"/>
    <cellStyle name="Хороший 3 2 2 2" xfId="1152" xr:uid="{00000000-0005-0000-0000-0000A8050000}"/>
    <cellStyle name="Хороший 3_Лист5" xfId="1153" xr:uid="{00000000-0005-0000-0000-0000A9050000}"/>
    <cellStyle name="Хороший 4" xfId="1154" xr:uid="{00000000-0005-0000-0000-0000AA050000}"/>
    <cellStyle name="Хороший 4 2" xfId="1155" xr:uid="{00000000-0005-0000-0000-0000AB050000}"/>
    <cellStyle name="Хороший 4 2 2" xfId="1156" xr:uid="{00000000-0005-0000-0000-0000AC050000}"/>
    <cellStyle name="Хороший 5" xfId="1157" xr:uid="{00000000-0005-0000-0000-0000AD050000}"/>
    <cellStyle name="Хороший 5 2" xfId="1158" xr:uid="{00000000-0005-0000-0000-0000AE050000}"/>
    <cellStyle name="Хороший 6" xfId="1159" xr:uid="{00000000-0005-0000-0000-0000AF050000}"/>
    <cellStyle name="Хороший 6 2" xfId="1214" xr:uid="{00000000-0005-0000-0000-0000B0050000}"/>
    <cellStyle name="Хороший 7" xfId="1160" xr:uid="{00000000-0005-0000-0000-0000B1050000}"/>
    <cellStyle name="Хороший 8" xfId="1161" xr:uid="{00000000-0005-0000-0000-0000B2050000}"/>
    <cellStyle name="Хороший 9" xfId="1162" xr:uid="{00000000-0005-0000-0000-0000B30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huchkovaAA\Desktop\&#1054;&#1090;&#1095;&#1077;&#1090;&#1099;\2020\3%20&#1082;&#1074;&#1072;&#1088;&#1090;&#1072;&#1083;%202020\&#1050;&#1086;&#1087;&#1080;&#1103;%201&#1057;&#1074;&#1086;&#1076;&#1085;&#1072;&#1103;%20&#1054;&#1058;&#1063;&#1025;&#1058;%209%20&#1084;&#1077;&#1089;&#1103;&#1094;&#1077;&#107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
      <sheetName val="образование "/>
      <sheetName val="соцзащита "/>
      <sheetName val="спорт "/>
      <sheetName val="сел.х-во"/>
      <sheetName val="экология"/>
      <sheetName val="Безопасность"/>
      <sheetName val="Жилище"/>
      <sheetName val="РИИиЭ (2)"/>
      <sheetName val="Предпринимательство"/>
      <sheetName val="Упр.имущ.и фин."/>
      <sheetName val="Разв.инст.гражд.общ."/>
      <sheetName val="ДТК (2)"/>
      <sheetName val="ДТК"/>
      <sheetName val="Цифр.мун.обр."/>
      <sheetName val="Архитектура"/>
      <sheetName val="ФСКГС"/>
      <sheetName val="строительство "/>
      <sheetName val="объекты "/>
      <sheetName val="Переселение"/>
    </sheetNames>
    <sheetDataSet>
      <sheetData sheetId="0" refreshError="1"/>
      <sheetData sheetId="1"/>
      <sheetData sheetId="2">
        <row r="20">
          <cell r="D20">
            <v>4860</v>
          </cell>
        </row>
      </sheetData>
      <sheetData sheetId="3">
        <row r="18">
          <cell r="D18">
            <v>26119.8</v>
          </cell>
        </row>
      </sheetData>
      <sheetData sheetId="4">
        <row r="34">
          <cell r="D34">
            <v>9253.48</v>
          </cell>
        </row>
      </sheetData>
      <sheetData sheetId="5">
        <row r="37">
          <cell r="D37">
            <v>133025.70000000001</v>
          </cell>
        </row>
      </sheetData>
      <sheetData sheetId="6">
        <row r="28">
          <cell r="D28">
            <v>255736</v>
          </cell>
        </row>
      </sheetData>
      <sheetData sheetId="7">
        <row r="15">
          <cell r="D15">
            <v>3956</v>
          </cell>
        </row>
      </sheetData>
      <sheetData sheetId="8">
        <row r="17">
          <cell r="D17">
            <v>66091.8</v>
          </cell>
        </row>
      </sheetData>
      <sheetData sheetId="9">
        <row r="70">
          <cell r="D70">
            <v>2399</v>
          </cell>
        </row>
      </sheetData>
      <sheetData sheetId="10">
        <row r="17">
          <cell r="D17">
            <v>3793</v>
          </cell>
        </row>
      </sheetData>
      <sheetData sheetId="11">
        <row r="13">
          <cell r="D13">
            <v>220</v>
          </cell>
        </row>
      </sheetData>
      <sheetData sheetId="12">
        <row r="46">
          <cell r="D46">
            <v>5890</v>
          </cell>
        </row>
      </sheetData>
      <sheetData sheetId="13">
        <row r="20">
          <cell r="D20">
            <v>15290</v>
          </cell>
        </row>
        <row r="52">
          <cell r="H52">
            <v>0</v>
          </cell>
        </row>
      </sheetData>
      <sheetData sheetId="14">
        <row r="33">
          <cell r="D33">
            <v>91628.299999999988</v>
          </cell>
        </row>
      </sheetData>
      <sheetData sheetId="15" refreshError="1"/>
      <sheetData sheetId="16">
        <row r="24">
          <cell r="D24">
            <v>38629</v>
          </cell>
        </row>
      </sheetData>
      <sheetData sheetId="17">
        <row r="36">
          <cell r="D36">
            <v>6998</v>
          </cell>
        </row>
      </sheetData>
      <sheetData sheetId="18">
        <row r="25">
          <cell r="D25">
            <v>2845</v>
          </cell>
        </row>
      </sheetData>
      <sheetData sheetId="19">
        <row r="31">
          <cell r="D31">
            <v>128878.8</v>
          </cell>
        </row>
      </sheetData>
      <sheetData sheetId="20">
        <row r="33">
          <cell r="D33">
            <v>1562905.3</v>
          </cell>
        </row>
      </sheetData>
      <sheetData sheetId="21" refreshError="1"/>
      <sheetData sheetId="22">
        <row r="48">
          <cell r="D48">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06"/>
  <sheetViews>
    <sheetView zoomScale="70" zoomScaleNormal="70" zoomScalePageLayoutView="40" workbookViewId="0">
      <pane ySplit="4" topLeftCell="A26" activePane="bottomLeft" state="frozen"/>
      <selection pane="bottomLeft" activeCell="N87" sqref="N87"/>
    </sheetView>
  </sheetViews>
  <sheetFormatPr defaultColWidth="17" defaultRowHeight="18" x14ac:dyDescent="0.25"/>
  <cols>
    <col min="1" max="1" width="10.85546875" style="22" customWidth="1"/>
    <col min="2" max="2" width="112.7109375" style="38" customWidth="1"/>
    <col min="3" max="3" width="21.5703125" style="391" customWidth="1"/>
    <col min="4" max="4" width="18.140625" style="394" hidden="1" customWidth="1"/>
    <col min="5" max="5" width="15.28515625" style="393" hidden="1" customWidth="1"/>
    <col min="6" max="6" width="17" style="393" hidden="1" customWidth="1"/>
    <col min="7" max="7" width="18" style="393" hidden="1" customWidth="1"/>
    <col min="8" max="8" width="16.28515625" style="393" hidden="1" customWidth="1"/>
    <col min="9" max="9" width="18.140625" style="4" hidden="1" customWidth="1"/>
    <col min="10" max="10" width="8.140625" style="4" hidden="1" customWidth="1"/>
    <col min="11" max="11" width="5" style="4" hidden="1" customWidth="1"/>
    <col min="12" max="12" width="21.85546875" style="4" bestFit="1" customWidth="1"/>
    <col min="13" max="14" width="19.85546875" style="393" bestFit="1" customWidth="1"/>
    <col min="15" max="256" width="17" style="393"/>
    <col min="257" max="257" width="10.85546875" style="393" customWidth="1"/>
    <col min="258" max="258" width="112.7109375" style="393" customWidth="1"/>
    <col min="259" max="259" width="24.42578125" style="393" customWidth="1"/>
    <col min="260" max="267" width="0" style="393" hidden="1" customWidth="1"/>
    <col min="268" max="268" width="21.85546875" style="393" bestFit="1" customWidth="1"/>
    <col min="269" max="270" width="19.85546875" style="393" bestFit="1" customWidth="1"/>
    <col min="271" max="512" width="17" style="393"/>
    <col min="513" max="513" width="10.85546875" style="393" customWidth="1"/>
    <col min="514" max="514" width="112.7109375" style="393" customWidth="1"/>
    <col min="515" max="515" width="24.42578125" style="393" customWidth="1"/>
    <col min="516" max="523" width="0" style="393" hidden="1" customWidth="1"/>
    <col min="524" max="524" width="21.85546875" style="393" bestFit="1" customWidth="1"/>
    <col min="525" max="526" width="19.85546875" style="393" bestFit="1" customWidth="1"/>
    <col min="527" max="768" width="17" style="393"/>
    <col min="769" max="769" width="10.85546875" style="393" customWidth="1"/>
    <col min="770" max="770" width="112.7109375" style="393" customWidth="1"/>
    <col min="771" max="771" width="24.42578125" style="393" customWidth="1"/>
    <col min="772" max="779" width="0" style="393" hidden="1" customWidth="1"/>
    <col min="780" max="780" width="21.85546875" style="393" bestFit="1" customWidth="1"/>
    <col min="781" max="782" width="19.85546875" style="393" bestFit="1" customWidth="1"/>
    <col min="783" max="1024" width="17" style="393"/>
    <col min="1025" max="1025" width="10.85546875" style="393" customWidth="1"/>
    <col min="1026" max="1026" width="112.7109375" style="393" customWidth="1"/>
    <col min="1027" max="1027" width="24.42578125" style="393" customWidth="1"/>
    <col min="1028" max="1035" width="0" style="393" hidden="1" customWidth="1"/>
    <col min="1036" max="1036" width="21.85546875" style="393" bestFit="1" customWidth="1"/>
    <col min="1037" max="1038" width="19.85546875" style="393" bestFit="1" customWidth="1"/>
    <col min="1039" max="1280" width="17" style="393"/>
    <col min="1281" max="1281" width="10.85546875" style="393" customWidth="1"/>
    <col min="1282" max="1282" width="112.7109375" style="393" customWidth="1"/>
    <col min="1283" max="1283" width="24.42578125" style="393" customWidth="1"/>
    <col min="1284" max="1291" width="0" style="393" hidden="1" customWidth="1"/>
    <col min="1292" max="1292" width="21.85546875" style="393" bestFit="1" customWidth="1"/>
    <col min="1293" max="1294" width="19.85546875" style="393" bestFit="1" customWidth="1"/>
    <col min="1295" max="1536" width="17" style="393"/>
    <col min="1537" max="1537" width="10.85546875" style="393" customWidth="1"/>
    <col min="1538" max="1538" width="112.7109375" style="393" customWidth="1"/>
    <col min="1539" max="1539" width="24.42578125" style="393" customWidth="1"/>
    <col min="1540" max="1547" width="0" style="393" hidden="1" customWidth="1"/>
    <col min="1548" max="1548" width="21.85546875" style="393" bestFit="1" customWidth="1"/>
    <col min="1549" max="1550" width="19.85546875" style="393" bestFit="1" customWidth="1"/>
    <col min="1551" max="1792" width="17" style="393"/>
    <col min="1793" max="1793" width="10.85546875" style="393" customWidth="1"/>
    <col min="1794" max="1794" width="112.7109375" style="393" customWidth="1"/>
    <col min="1795" max="1795" width="24.42578125" style="393" customWidth="1"/>
    <col min="1796" max="1803" width="0" style="393" hidden="1" customWidth="1"/>
    <col min="1804" max="1804" width="21.85546875" style="393" bestFit="1" customWidth="1"/>
    <col min="1805" max="1806" width="19.85546875" style="393" bestFit="1" customWidth="1"/>
    <col min="1807" max="2048" width="17" style="393"/>
    <col min="2049" max="2049" width="10.85546875" style="393" customWidth="1"/>
    <col min="2050" max="2050" width="112.7109375" style="393" customWidth="1"/>
    <col min="2051" max="2051" width="24.42578125" style="393" customWidth="1"/>
    <col min="2052" max="2059" width="0" style="393" hidden="1" customWidth="1"/>
    <col min="2060" max="2060" width="21.85546875" style="393" bestFit="1" customWidth="1"/>
    <col min="2061" max="2062" width="19.85546875" style="393" bestFit="1" customWidth="1"/>
    <col min="2063" max="2304" width="17" style="393"/>
    <col min="2305" max="2305" width="10.85546875" style="393" customWidth="1"/>
    <col min="2306" max="2306" width="112.7109375" style="393" customWidth="1"/>
    <col min="2307" max="2307" width="24.42578125" style="393" customWidth="1"/>
    <col min="2308" max="2315" width="0" style="393" hidden="1" customWidth="1"/>
    <col min="2316" max="2316" width="21.85546875" style="393" bestFit="1" customWidth="1"/>
    <col min="2317" max="2318" width="19.85546875" style="393" bestFit="1" customWidth="1"/>
    <col min="2319" max="2560" width="17" style="393"/>
    <col min="2561" max="2561" width="10.85546875" style="393" customWidth="1"/>
    <col min="2562" max="2562" width="112.7109375" style="393" customWidth="1"/>
    <col min="2563" max="2563" width="24.42578125" style="393" customWidth="1"/>
    <col min="2564" max="2571" width="0" style="393" hidden="1" customWidth="1"/>
    <col min="2572" max="2572" width="21.85546875" style="393" bestFit="1" customWidth="1"/>
    <col min="2573" max="2574" width="19.85546875" style="393" bestFit="1" customWidth="1"/>
    <col min="2575" max="2816" width="17" style="393"/>
    <col min="2817" max="2817" width="10.85546875" style="393" customWidth="1"/>
    <col min="2818" max="2818" width="112.7109375" style="393" customWidth="1"/>
    <col min="2819" max="2819" width="24.42578125" style="393" customWidth="1"/>
    <col min="2820" max="2827" width="0" style="393" hidden="1" customWidth="1"/>
    <col min="2828" max="2828" width="21.85546875" style="393" bestFit="1" customWidth="1"/>
    <col min="2829" max="2830" width="19.85546875" style="393" bestFit="1" customWidth="1"/>
    <col min="2831" max="3072" width="17" style="393"/>
    <col min="3073" max="3073" width="10.85546875" style="393" customWidth="1"/>
    <col min="3074" max="3074" width="112.7109375" style="393" customWidth="1"/>
    <col min="3075" max="3075" width="24.42578125" style="393" customWidth="1"/>
    <col min="3076" max="3083" width="0" style="393" hidden="1" customWidth="1"/>
    <col min="3084" max="3084" width="21.85546875" style="393" bestFit="1" customWidth="1"/>
    <col min="3085" max="3086" width="19.85546875" style="393" bestFit="1" customWidth="1"/>
    <col min="3087" max="3328" width="17" style="393"/>
    <col min="3329" max="3329" width="10.85546875" style="393" customWidth="1"/>
    <col min="3330" max="3330" width="112.7109375" style="393" customWidth="1"/>
    <col min="3331" max="3331" width="24.42578125" style="393" customWidth="1"/>
    <col min="3332" max="3339" width="0" style="393" hidden="1" customWidth="1"/>
    <col min="3340" max="3340" width="21.85546875" style="393" bestFit="1" customWidth="1"/>
    <col min="3341" max="3342" width="19.85546875" style="393" bestFit="1" customWidth="1"/>
    <col min="3343" max="3584" width="17" style="393"/>
    <col min="3585" max="3585" width="10.85546875" style="393" customWidth="1"/>
    <col min="3586" max="3586" width="112.7109375" style="393" customWidth="1"/>
    <col min="3587" max="3587" width="24.42578125" style="393" customWidth="1"/>
    <col min="3588" max="3595" width="0" style="393" hidden="1" customWidth="1"/>
    <col min="3596" max="3596" width="21.85546875" style="393" bestFit="1" customWidth="1"/>
    <col min="3597" max="3598" width="19.85546875" style="393" bestFit="1" customWidth="1"/>
    <col min="3599" max="3840" width="17" style="393"/>
    <col min="3841" max="3841" width="10.85546875" style="393" customWidth="1"/>
    <col min="3842" max="3842" width="112.7109375" style="393" customWidth="1"/>
    <col min="3843" max="3843" width="24.42578125" style="393" customWidth="1"/>
    <col min="3844" max="3851" width="0" style="393" hidden="1" customWidth="1"/>
    <col min="3852" max="3852" width="21.85546875" style="393" bestFit="1" customWidth="1"/>
    <col min="3853" max="3854" width="19.85546875" style="393" bestFit="1" customWidth="1"/>
    <col min="3855" max="4096" width="17" style="393"/>
    <col min="4097" max="4097" width="10.85546875" style="393" customWidth="1"/>
    <col min="4098" max="4098" width="112.7109375" style="393" customWidth="1"/>
    <col min="4099" max="4099" width="24.42578125" style="393" customWidth="1"/>
    <col min="4100" max="4107" width="0" style="393" hidden="1" customWidth="1"/>
    <col min="4108" max="4108" width="21.85546875" style="393" bestFit="1" customWidth="1"/>
    <col min="4109" max="4110" width="19.85546875" style="393" bestFit="1" customWidth="1"/>
    <col min="4111" max="4352" width="17" style="393"/>
    <col min="4353" max="4353" width="10.85546875" style="393" customWidth="1"/>
    <col min="4354" max="4354" width="112.7109375" style="393" customWidth="1"/>
    <col min="4355" max="4355" width="24.42578125" style="393" customWidth="1"/>
    <col min="4356" max="4363" width="0" style="393" hidden="1" customWidth="1"/>
    <col min="4364" max="4364" width="21.85546875" style="393" bestFit="1" customWidth="1"/>
    <col min="4365" max="4366" width="19.85546875" style="393" bestFit="1" customWidth="1"/>
    <col min="4367" max="4608" width="17" style="393"/>
    <col min="4609" max="4609" width="10.85546875" style="393" customWidth="1"/>
    <col min="4610" max="4610" width="112.7109375" style="393" customWidth="1"/>
    <col min="4611" max="4611" width="24.42578125" style="393" customWidth="1"/>
    <col min="4612" max="4619" width="0" style="393" hidden="1" customWidth="1"/>
    <col min="4620" max="4620" width="21.85546875" style="393" bestFit="1" customWidth="1"/>
    <col min="4621" max="4622" width="19.85546875" style="393" bestFit="1" customWidth="1"/>
    <col min="4623" max="4864" width="17" style="393"/>
    <col min="4865" max="4865" width="10.85546875" style="393" customWidth="1"/>
    <col min="4866" max="4866" width="112.7109375" style="393" customWidth="1"/>
    <col min="4867" max="4867" width="24.42578125" style="393" customWidth="1"/>
    <col min="4868" max="4875" width="0" style="393" hidden="1" customWidth="1"/>
    <col min="4876" max="4876" width="21.85546875" style="393" bestFit="1" customWidth="1"/>
    <col min="4877" max="4878" width="19.85546875" style="393" bestFit="1" customWidth="1"/>
    <col min="4879" max="5120" width="17" style="393"/>
    <col min="5121" max="5121" width="10.85546875" style="393" customWidth="1"/>
    <col min="5122" max="5122" width="112.7109375" style="393" customWidth="1"/>
    <col min="5123" max="5123" width="24.42578125" style="393" customWidth="1"/>
    <col min="5124" max="5131" width="0" style="393" hidden="1" customWidth="1"/>
    <col min="5132" max="5132" width="21.85546875" style="393" bestFit="1" customWidth="1"/>
    <col min="5133" max="5134" width="19.85546875" style="393" bestFit="1" customWidth="1"/>
    <col min="5135" max="5376" width="17" style="393"/>
    <col min="5377" max="5377" width="10.85546875" style="393" customWidth="1"/>
    <col min="5378" max="5378" width="112.7109375" style="393" customWidth="1"/>
    <col min="5379" max="5379" width="24.42578125" style="393" customWidth="1"/>
    <col min="5380" max="5387" width="0" style="393" hidden="1" customWidth="1"/>
    <col min="5388" max="5388" width="21.85546875" style="393" bestFit="1" customWidth="1"/>
    <col min="5389" max="5390" width="19.85546875" style="393" bestFit="1" customWidth="1"/>
    <col min="5391" max="5632" width="17" style="393"/>
    <col min="5633" max="5633" width="10.85546875" style="393" customWidth="1"/>
    <col min="5634" max="5634" width="112.7109375" style="393" customWidth="1"/>
    <col min="5635" max="5635" width="24.42578125" style="393" customWidth="1"/>
    <col min="5636" max="5643" width="0" style="393" hidden="1" customWidth="1"/>
    <col min="5644" max="5644" width="21.85546875" style="393" bestFit="1" customWidth="1"/>
    <col min="5645" max="5646" width="19.85546875" style="393" bestFit="1" customWidth="1"/>
    <col min="5647" max="5888" width="17" style="393"/>
    <col min="5889" max="5889" width="10.85546875" style="393" customWidth="1"/>
    <col min="5890" max="5890" width="112.7109375" style="393" customWidth="1"/>
    <col min="5891" max="5891" width="24.42578125" style="393" customWidth="1"/>
    <col min="5892" max="5899" width="0" style="393" hidden="1" customWidth="1"/>
    <col min="5900" max="5900" width="21.85546875" style="393" bestFit="1" customWidth="1"/>
    <col min="5901" max="5902" width="19.85546875" style="393" bestFit="1" customWidth="1"/>
    <col min="5903" max="6144" width="17" style="393"/>
    <col min="6145" max="6145" width="10.85546875" style="393" customWidth="1"/>
    <col min="6146" max="6146" width="112.7109375" style="393" customWidth="1"/>
    <col min="6147" max="6147" width="24.42578125" style="393" customWidth="1"/>
    <col min="6148" max="6155" width="0" style="393" hidden="1" customWidth="1"/>
    <col min="6156" max="6156" width="21.85546875" style="393" bestFit="1" customWidth="1"/>
    <col min="6157" max="6158" width="19.85546875" style="393" bestFit="1" customWidth="1"/>
    <col min="6159" max="6400" width="17" style="393"/>
    <col min="6401" max="6401" width="10.85546875" style="393" customWidth="1"/>
    <col min="6402" max="6402" width="112.7109375" style="393" customWidth="1"/>
    <col min="6403" max="6403" width="24.42578125" style="393" customWidth="1"/>
    <col min="6404" max="6411" width="0" style="393" hidden="1" customWidth="1"/>
    <col min="6412" max="6412" width="21.85546875" style="393" bestFit="1" customWidth="1"/>
    <col min="6413" max="6414" width="19.85546875" style="393" bestFit="1" customWidth="1"/>
    <col min="6415" max="6656" width="17" style="393"/>
    <col min="6657" max="6657" width="10.85546875" style="393" customWidth="1"/>
    <col min="6658" max="6658" width="112.7109375" style="393" customWidth="1"/>
    <col min="6659" max="6659" width="24.42578125" style="393" customWidth="1"/>
    <col min="6660" max="6667" width="0" style="393" hidden="1" customWidth="1"/>
    <col min="6668" max="6668" width="21.85546875" style="393" bestFit="1" customWidth="1"/>
    <col min="6669" max="6670" width="19.85546875" style="393" bestFit="1" customWidth="1"/>
    <col min="6671" max="6912" width="17" style="393"/>
    <col min="6913" max="6913" width="10.85546875" style="393" customWidth="1"/>
    <col min="6914" max="6914" width="112.7109375" style="393" customWidth="1"/>
    <col min="6915" max="6915" width="24.42578125" style="393" customWidth="1"/>
    <col min="6916" max="6923" width="0" style="393" hidden="1" customWidth="1"/>
    <col min="6924" max="6924" width="21.85546875" style="393" bestFit="1" customWidth="1"/>
    <col min="6925" max="6926" width="19.85546875" style="393" bestFit="1" customWidth="1"/>
    <col min="6927" max="7168" width="17" style="393"/>
    <col min="7169" max="7169" width="10.85546875" style="393" customWidth="1"/>
    <col min="7170" max="7170" width="112.7109375" style="393" customWidth="1"/>
    <col min="7171" max="7171" width="24.42578125" style="393" customWidth="1"/>
    <col min="7172" max="7179" width="0" style="393" hidden="1" customWidth="1"/>
    <col min="7180" max="7180" width="21.85546875" style="393" bestFit="1" customWidth="1"/>
    <col min="7181" max="7182" width="19.85546875" style="393" bestFit="1" customWidth="1"/>
    <col min="7183" max="7424" width="17" style="393"/>
    <col min="7425" max="7425" width="10.85546875" style="393" customWidth="1"/>
    <col min="7426" max="7426" width="112.7109375" style="393" customWidth="1"/>
    <col min="7427" max="7427" width="24.42578125" style="393" customWidth="1"/>
    <col min="7428" max="7435" width="0" style="393" hidden="1" customWidth="1"/>
    <col min="7436" max="7436" width="21.85546875" style="393" bestFit="1" customWidth="1"/>
    <col min="7437" max="7438" width="19.85546875" style="393" bestFit="1" customWidth="1"/>
    <col min="7439" max="7680" width="17" style="393"/>
    <col min="7681" max="7681" width="10.85546875" style="393" customWidth="1"/>
    <col min="7682" max="7682" width="112.7109375" style="393" customWidth="1"/>
    <col min="7683" max="7683" width="24.42578125" style="393" customWidth="1"/>
    <col min="7684" max="7691" width="0" style="393" hidden="1" customWidth="1"/>
    <col min="7692" max="7692" width="21.85546875" style="393" bestFit="1" customWidth="1"/>
    <col min="7693" max="7694" width="19.85546875" style="393" bestFit="1" customWidth="1"/>
    <col min="7695" max="7936" width="17" style="393"/>
    <col min="7937" max="7937" width="10.85546875" style="393" customWidth="1"/>
    <col min="7938" max="7938" width="112.7109375" style="393" customWidth="1"/>
    <col min="7939" max="7939" width="24.42578125" style="393" customWidth="1"/>
    <col min="7940" max="7947" width="0" style="393" hidden="1" customWidth="1"/>
    <col min="7948" max="7948" width="21.85546875" style="393" bestFit="1" customWidth="1"/>
    <col min="7949" max="7950" width="19.85546875" style="393" bestFit="1" customWidth="1"/>
    <col min="7951" max="8192" width="17" style="393"/>
    <col min="8193" max="8193" width="10.85546875" style="393" customWidth="1"/>
    <col min="8194" max="8194" width="112.7109375" style="393" customWidth="1"/>
    <col min="8195" max="8195" width="24.42578125" style="393" customWidth="1"/>
    <col min="8196" max="8203" width="0" style="393" hidden="1" customWidth="1"/>
    <col min="8204" max="8204" width="21.85546875" style="393" bestFit="1" customWidth="1"/>
    <col min="8205" max="8206" width="19.85546875" style="393" bestFit="1" customWidth="1"/>
    <col min="8207" max="8448" width="17" style="393"/>
    <col min="8449" max="8449" width="10.85546875" style="393" customWidth="1"/>
    <col min="8450" max="8450" width="112.7109375" style="393" customWidth="1"/>
    <col min="8451" max="8451" width="24.42578125" style="393" customWidth="1"/>
    <col min="8452" max="8459" width="0" style="393" hidden="1" customWidth="1"/>
    <col min="8460" max="8460" width="21.85546875" style="393" bestFit="1" customWidth="1"/>
    <col min="8461" max="8462" width="19.85546875" style="393" bestFit="1" customWidth="1"/>
    <col min="8463" max="8704" width="17" style="393"/>
    <col min="8705" max="8705" width="10.85546875" style="393" customWidth="1"/>
    <col min="8706" max="8706" width="112.7109375" style="393" customWidth="1"/>
    <col min="8707" max="8707" width="24.42578125" style="393" customWidth="1"/>
    <col min="8708" max="8715" width="0" style="393" hidden="1" customWidth="1"/>
    <col min="8716" max="8716" width="21.85546875" style="393" bestFit="1" customWidth="1"/>
    <col min="8717" max="8718" width="19.85546875" style="393" bestFit="1" customWidth="1"/>
    <col min="8719" max="8960" width="17" style="393"/>
    <col min="8961" max="8961" width="10.85546875" style="393" customWidth="1"/>
    <col min="8962" max="8962" width="112.7109375" style="393" customWidth="1"/>
    <col min="8963" max="8963" width="24.42578125" style="393" customWidth="1"/>
    <col min="8964" max="8971" width="0" style="393" hidden="1" customWidth="1"/>
    <col min="8972" max="8972" width="21.85546875" style="393" bestFit="1" customWidth="1"/>
    <col min="8973" max="8974" width="19.85546875" style="393" bestFit="1" customWidth="1"/>
    <col min="8975" max="9216" width="17" style="393"/>
    <col min="9217" max="9217" width="10.85546875" style="393" customWidth="1"/>
    <col min="9218" max="9218" width="112.7109375" style="393" customWidth="1"/>
    <col min="9219" max="9219" width="24.42578125" style="393" customWidth="1"/>
    <col min="9220" max="9227" width="0" style="393" hidden="1" customWidth="1"/>
    <col min="9228" max="9228" width="21.85546875" style="393" bestFit="1" customWidth="1"/>
    <col min="9229" max="9230" width="19.85546875" style="393" bestFit="1" customWidth="1"/>
    <col min="9231" max="9472" width="17" style="393"/>
    <col min="9473" max="9473" width="10.85546875" style="393" customWidth="1"/>
    <col min="9474" max="9474" width="112.7109375" style="393" customWidth="1"/>
    <col min="9475" max="9475" width="24.42578125" style="393" customWidth="1"/>
    <col min="9476" max="9483" width="0" style="393" hidden="1" customWidth="1"/>
    <col min="9484" max="9484" width="21.85546875" style="393" bestFit="1" customWidth="1"/>
    <col min="9485" max="9486" width="19.85546875" style="393" bestFit="1" customWidth="1"/>
    <col min="9487" max="9728" width="17" style="393"/>
    <col min="9729" max="9729" width="10.85546875" style="393" customWidth="1"/>
    <col min="9730" max="9730" width="112.7109375" style="393" customWidth="1"/>
    <col min="9731" max="9731" width="24.42578125" style="393" customWidth="1"/>
    <col min="9732" max="9739" width="0" style="393" hidden="1" customWidth="1"/>
    <col min="9740" max="9740" width="21.85546875" style="393" bestFit="1" customWidth="1"/>
    <col min="9741" max="9742" width="19.85546875" style="393" bestFit="1" customWidth="1"/>
    <col min="9743" max="9984" width="17" style="393"/>
    <col min="9985" max="9985" width="10.85546875" style="393" customWidth="1"/>
    <col min="9986" max="9986" width="112.7109375" style="393" customWidth="1"/>
    <col min="9987" max="9987" width="24.42578125" style="393" customWidth="1"/>
    <col min="9988" max="9995" width="0" style="393" hidden="1" customWidth="1"/>
    <col min="9996" max="9996" width="21.85546875" style="393" bestFit="1" customWidth="1"/>
    <col min="9997" max="9998" width="19.85546875" style="393" bestFit="1" customWidth="1"/>
    <col min="9999" max="10240" width="17" style="393"/>
    <col min="10241" max="10241" width="10.85546875" style="393" customWidth="1"/>
    <col min="10242" max="10242" width="112.7109375" style="393" customWidth="1"/>
    <col min="10243" max="10243" width="24.42578125" style="393" customWidth="1"/>
    <col min="10244" max="10251" width="0" style="393" hidden="1" customWidth="1"/>
    <col min="10252" max="10252" width="21.85546875" style="393" bestFit="1" customWidth="1"/>
    <col min="10253" max="10254" width="19.85546875" style="393" bestFit="1" customWidth="1"/>
    <col min="10255" max="10496" width="17" style="393"/>
    <col min="10497" max="10497" width="10.85546875" style="393" customWidth="1"/>
    <col min="10498" max="10498" width="112.7109375" style="393" customWidth="1"/>
    <col min="10499" max="10499" width="24.42578125" style="393" customWidth="1"/>
    <col min="10500" max="10507" width="0" style="393" hidden="1" customWidth="1"/>
    <col min="10508" max="10508" width="21.85546875" style="393" bestFit="1" customWidth="1"/>
    <col min="10509" max="10510" width="19.85546875" style="393" bestFit="1" customWidth="1"/>
    <col min="10511" max="10752" width="17" style="393"/>
    <col min="10753" max="10753" width="10.85546875" style="393" customWidth="1"/>
    <col min="10754" max="10754" width="112.7109375" style="393" customWidth="1"/>
    <col min="10755" max="10755" width="24.42578125" style="393" customWidth="1"/>
    <col min="10756" max="10763" width="0" style="393" hidden="1" customWidth="1"/>
    <col min="10764" max="10764" width="21.85546875" style="393" bestFit="1" customWidth="1"/>
    <col min="10765" max="10766" width="19.85546875" style="393" bestFit="1" customWidth="1"/>
    <col min="10767" max="11008" width="17" style="393"/>
    <col min="11009" max="11009" width="10.85546875" style="393" customWidth="1"/>
    <col min="11010" max="11010" width="112.7109375" style="393" customWidth="1"/>
    <col min="11011" max="11011" width="24.42578125" style="393" customWidth="1"/>
    <col min="11012" max="11019" width="0" style="393" hidden="1" customWidth="1"/>
    <col min="11020" max="11020" width="21.85546875" style="393" bestFit="1" customWidth="1"/>
    <col min="11021" max="11022" width="19.85546875" style="393" bestFit="1" customWidth="1"/>
    <col min="11023" max="11264" width="17" style="393"/>
    <col min="11265" max="11265" width="10.85546875" style="393" customWidth="1"/>
    <col min="11266" max="11266" width="112.7109375" style="393" customWidth="1"/>
    <col min="11267" max="11267" width="24.42578125" style="393" customWidth="1"/>
    <col min="11268" max="11275" width="0" style="393" hidden="1" customWidth="1"/>
    <col min="11276" max="11276" width="21.85546875" style="393" bestFit="1" customWidth="1"/>
    <col min="11277" max="11278" width="19.85546875" style="393" bestFit="1" customWidth="1"/>
    <col min="11279" max="11520" width="17" style="393"/>
    <col min="11521" max="11521" width="10.85546875" style="393" customWidth="1"/>
    <col min="11522" max="11522" width="112.7109375" style="393" customWidth="1"/>
    <col min="11523" max="11523" width="24.42578125" style="393" customWidth="1"/>
    <col min="11524" max="11531" width="0" style="393" hidden="1" customWidth="1"/>
    <col min="11532" max="11532" width="21.85546875" style="393" bestFit="1" customWidth="1"/>
    <col min="11533" max="11534" width="19.85546875" style="393" bestFit="1" customWidth="1"/>
    <col min="11535" max="11776" width="17" style="393"/>
    <col min="11777" max="11777" width="10.85546875" style="393" customWidth="1"/>
    <col min="11778" max="11778" width="112.7109375" style="393" customWidth="1"/>
    <col min="11779" max="11779" width="24.42578125" style="393" customWidth="1"/>
    <col min="11780" max="11787" width="0" style="393" hidden="1" customWidth="1"/>
    <col min="11788" max="11788" width="21.85546875" style="393" bestFit="1" customWidth="1"/>
    <col min="11789" max="11790" width="19.85546875" style="393" bestFit="1" customWidth="1"/>
    <col min="11791" max="12032" width="17" style="393"/>
    <col min="12033" max="12033" width="10.85546875" style="393" customWidth="1"/>
    <col min="12034" max="12034" width="112.7109375" style="393" customWidth="1"/>
    <col min="12035" max="12035" width="24.42578125" style="393" customWidth="1"/>
    <col min="12036" max="12043" width="0" style="393" hidden="1" customWidth="1"/>
    <col min="12044" max="12044" width="21.85546875" style="393" bestFit="1" customWidth="1"/>
    <col min="12045" max="12046" width="19.85546875" style="393" bestFit="1" customWidth="1"/>
    <col min="12047" max="12288" width="17" style="393"/>
    <col min="12289" max="12289" width="10.85546875" style="393" customWidth="1"/>
    <col min="12290" max="12290" width="112.7109375" style="393" customWidth="1"/>
    <col min="12291" max="12291" width="24.42578125" style="393" customWidth="1"/>
    <col min="12292" max="12299" width="0" style="393" hidden="1" customWidth="1"/>
    <col min="12300" max="12300" width="21.85546875" style="393" bestFit="1" customWidth="1"/>
    <col min="12301" max="12302" width="19.85546875" style="393" bestFit="1" customWidth="1"/>
    <col min="12303" max="12544" width="17" style="393"/>
    <col min="12545" max="12545" width="10.85546875" style="393" customWidth="1"/>
    <col min="12546" max="12546" width="112.7109375" style="393" customWidth="1"/>
    <col min="12547" max="12547" width="24.42578125" style="393" customWidth="1"/>
    <col min="12548" max="12555" width="0" style="393" hidden="1" customWidth="1"/>
    <col min="12556" max="12556" width="21.85546875" style="393" bestFit="1" customWidth="1"/>
    <col min="12557" max="12558" width="19.85546875" style="393" bestFit="1" customWidth="1"/>
    <col min="12559" max="12800" width="17" style="393"/>
    <col min="12801" max="12801" width="10.85546875" style="393" customWidth="1"/>
    <col min="12802" max="12802" width="112.7109375" style="393" customWidth="1"/>
    <col min="12803" max="12803" width="24.42578125" style="393" customWidth="1"/>
    <col min="12804" max="12811" width="0" style="393" hidden="1" customWidth="1"/>
    <col min="12812" max="12812" width="21.85546875" style="393" bestFit="1" customWidth="1"/>
    <col min="12813" max="12814" width="19.85546875" style="393" bestFit="1" customWidth="1"/>
    <col min="12815" max="13056" width="17" style="393"/>
    <col min="13057" max="13057" width="10.85546875" style="393" customWidth="1"/>
    <col min="13058" max="13058" width="112.7109375" style="393" customWidth="1"/>
    <col min="13059" max="13059" width="24.42578125" style="393" customWidth="1"/>
    <col min="13060" max="13067" width="0" style="393" hidden="1" customWidth="1"/>
    <col min="13068" max="13068" width="21.85546875" style="393" bestFit="1" customWidth="1"/>
    <col min="13069" max="13070" width="19.85546875" style="393" bestFit="1" customWidth="1"/>
    <col min="13071" max="13312" width="17" style="393"/>
    <col min="13313" max="13313" width="10.85546875" style="393" customWidth="1"/>
    <col min="13314" max="13314" width="112.7109375" style="393" customWidth="1"/>
    <col min="13315" max="13315" width="24.42578125" style="393" customWidth="1"/>
    <col min="13316" max="13323" width="0" style="393" hidden="1" customWidth="1"/>
    <col min="13324" max="13324" width="21.85546875" style="393" bestFit="1" customWidth="1"/>
    <col min="13325" max="13326" width="19.85546875" style="393" bestFit="1" customWidth="1"/>
    <col min="13327" max="13568" width="17" style="393"/>
    <col min="13569" max="13569" width="10.85546875" style="393" customWidth="1"/>
    <col min="13570" max="13570" width="112.7109375" style="393" customWidth="1"/>
    <col min="13571" max="13571" width="24.42578125" style="393" customWidth="1"/>
    <col min="13572" max="13579" width="0" style="393" hidden="1" customWidth="1"/>
    <col min="13580" max="13580" width="21.85546875" style="393" bestFit="1" customWidth="1"/>
    <col min="13581" max="13582" width="19.85546875" style="393" bestFit="1" customWidth="1"/>
    <col min="13583" max="13824" width="17" style="393"/>
    <col min="13825" max="13825" width="10.85546875" style="393" customWidth="1"/>
    <col min="13826" max="13826" width="112.7109375" style="393" customWidth="1"/>
    <col min="13827" max="13827" width="24.42578125" style="393" customWidth="1"/>
    <col min="13828" max="13835" width="0" style="393" hidden="1" customWidth="1"/>
    <col min="13836" max="13836" width="21.85546875" style="393" bestFit="1" customWidth="1"/>
    <col min="13837" max="13838" width="19.85546875" style="393" bestFit="1" customWidth="1"/>
    <col min="13839" max="14080" width="17" style="393"/>
    <col min="14081" max="14081" width="10.85546875" style="393" customWidth="1"/>
    <col min="14082" max="14082" width="112.7109375" style="393" customWidth="1"/>
    <col min="14083" max="14083" width="24.42578125" style="393" customWidth="1"/>
    <col min="14084" max="14091" width="0" style="393" hidden="1" customWidth="1"/>
    <col min="14092" max="14092" width="21.85546875" style="393" bestFit="1" customWidth="1"/>
    <col min="14093" max="14094" width="19.85546875" style="393" bestFit="1" customWidth="1"/>
    <col min="14095" max="14336" width="17" style="393"/>
    <col min="14337" max="14337" width="10.85546875" style="393" customWidth="1"/>
    <col min="14338" max="14338" width="112.7109375" style="393" customWidth="1"/>
    <col min="14339" max="14339" width="24.42578125" style="393" customWidth="1"/>
    <col min="14340" max="14347" width="0" style="393" hidden="1" customWidth="1"/>
    <col min="14348" max="14348" width="21.85546875" style="393" bestFit="1" customWidth="1"/>
    <col min="14349" max="14350" width="19.85546875" style="393" bestFit="1" customWidth="1"/>
    <col min="14351" max="14592" width="17" style="393"/>
    <col min="14593" max="14593" width="10.85546875" style="393" customWidth="1"/>
    <col min="14594" max="14594" width="112.7109375" style="393" customWidth="1"/>
    <col min="14595" max="14595" width="24.42578125" style="393" customWidth="1"/>
    <col min="14596" max="14603" width="0" style="393" hidden="1" customWidth="1"/>
    <col min="14604" max="14604" width="21.85546875" style="393" bestFit="1" customWidth="1"/>
    <col min="14605" max="14606" width="19.85546875" style="393" bestFit="1" customWidth="1"/>
    <col min="14607" max="14848" width="17" style="393"/>
    <col min="14849" max="14849" width="10.85546875" style="393" customWidth="1"/>
    <col min="14850" max="14850" width="112.7109375" style="393" customWidth="1"/>
    <col min="14851" max="14851" width="24.42578125" style="393" customWidth="1"/>
    <col min="14852" max="14859" width="0" style="393" hidden="1" customWidth="1"/>
    <col min="14860" max="14860" width="21.85546875" style="393" bestFit="1" customWidth="1"/>
    <col min="14861" max="14862" width="19.85546875" style="393" bestFit="1" customWidth="1"/>
    <col min="14863" max="15104" width="17" style="393"/>
    <col min="15105" max="15105" width="10.85546875" style="393" customWidth="1"/>
    <col min="15106" max="15106" width="112.7109375" style="393" customWidth="1"/>
    <col min="15107" max="15107" width="24.42578125" style="393" customWidth="1"/>
    <col min="15108" max="15115" width="0" style="393" hidden="1" customWidth="1"/>
    <col min="15116" max="15116" width="21.85546875" style="393" bestFit="1" customWidth="1"/>
    <col min="15117" max="15118" width="19.85546875" style="393" bestFit="1" customWidth="1"/>
    <col min="15119" max="15360" width="17" style="393"/>
    <col min="15361" max="15361" width="10.85546875" style="393" customWidth="1"/>
    <col min="15362" max="15362" width="112.7109375" style="393" customWidth="1"/>
    <col min="15363" max="15363" width="24.42578125" style="393" customWidth="1"/>
    <col min="15364" max="15371" width="0" style="393" hidden="1" customWidth="1"/>
    <col min="15372" max="15372" width="21.85546875" style="393" bestFit="1" customWidth="1"/>
    <col min="15373" max="15374" width="19.85546875" style="393" bestFit="1" customWidth="1"/>
    <col min="15375" max="15616" width="17" style="393"/>
    <col min="15617" max="15617" width="10.85546875" style="393" customWidth="1"/>
    <col min="15618" max="15618" width="112.7109375" style="393" customWidth="1"/>
    <col min="15619" max="15619" width="24.42578125" style="393" customWidth="1"/>
    <col min="15620" max="15627" width="0" style="393" hidden="1" customWidth="1"/>
    <col min="15628" max="15628" width="21.85546875" style="393" bestFit="1" customWidth="1"/>
    <col min="15629" max="15630" width="19.85546875" style="393" bestFit="1" customWidth="1"/>
    <col min="15631" max="15872" width="17" style="393"/>
    <col min="15873" max="15873" width="10.85546875" style="393" customWidth="1"/>
    <col min="15874" max="15874" width="112.7109375" style="393" customWidth="1"/>
    <col min="15875" max="15875" width="24.42578125" style="393" customWidth="1"/>
    <col min="15876" max="15883" width="0" style="393" hidden="1" customWidth="1"/>
    <col min="15884" max="15884" width="21.85546875" style="393" bestFit="1" customWidth="1"/>
    <col min="15885" max="15886" width="19.85546875" style="393" bestFit="1" customWidth="1"/>
    <col min="15887" max="16128" width="17" style="393"/>
    <col min="16129" max="16129" width="10.85546875" style="393" customWidth="1"/>
    <col min="16130" max="16130" width="112.7109375" style="393" customWidth="1"/>
    <col min="16131" max="16131" width="24.42578125" style="393" customWidth="1"/>
    <col min="16132" max="16139" width="0" style="393" hidden="1" customWidth="1"/>
    <col min="16140" max="16140" width="21.85546875" style="393" bestFit="1" customWidth="1"/>
    <col min="16141" max="16142" width="19.85546875" style="393" bestFit="1" customWidth="1"/>
    <col min="16143" max="16384" width="17" style="393"/>
  </cols>
  <sheetData>
    <row r="1" spans="1:14" x14ac:dyDescent="0.25">
      <c r="D1" s="392"/>
    </row>
    <row r="2" spans="1:14" ht="18.75" x14ac:dyDescent="0.25">
      <c r="A2" s="1678" t="s">
        <v>619</v>
      </c>
      <c r="B2" s="1678"/>
      <c r="C2" s="1678"/>
      <c r="D2" s="392"/>
    </row>
    <row r="3" spans="1:14" s="394" customFormat="1" ht="16.5" customHeight="1" x14ac:dyDescent="0.25">
      <c r="A3" s="1679"/>
      <c r="B3" s="1679"/>
      <c r="C3" s="1679"/>
      <c r="D3" s="1679"/>
      <c r="E3" s="1679"/>
      <c r="F3" s="1679"/>
      <c r="G3" s="1679"/>
      <c r="H3" s="1679"/>
      <c r="I3" s="1679"/>
      <c r="J3" s="1679"/>
    </row>
    <row r="4" spans="1:14" s="22" customFormat="1" ht="30.75" customHeight="1" x14ac:dyDescent="0.25">
      <c r="A4" s="386" t="s">
        <v>1</v>
      </c>
      <c r="B4" s="803" t="s">
        <v>620</v>
      </c>
      <c r="C4" s="395" t="s">
        <v>621</v>
      </c>
      <c r="D4" s="1680" t="s">
        <v>96</v>
      </c>
      <c r="E4" s="1681"/>
      <c r="F4" s="1681"/>
      <c r="G4" s="1681"/>
      <c r="H4" s="1681"/>
      <c r="I4" s="1682" t="s">
        <v>622</v>
      </c>
      <c r="J4" s="1682"/>
      <c r="K4" s="86"/>
      <c r="L4" s="86"/>
    </row>
    <row r="5" spans="1:14" s="22" customFormat="1" ht="29.25" customHeight="1" x14ac:dyDescent="0.25">
      <c r="A5" s="386"/>
      <c r="B5" s="786" t="s">
        <v>623</v>
      </c>
      <c r="C5" s="388" t="s">
        <v>2013</v>
      </c>
      <c r="D5" s="396"/>
      <c r="E5" s="397"/>
      <c r="F5" s="397"/>
      <c r="G5" s="397"/>
      <c r="H5" s="397"/>
      <c r="I5" s="398"/>
      <c r="J5" s="398"/>
      <c r="K5" s="86"/>
      <c r="L5" s="86"/>
    </row>
    <row r="6" spans="1:14" s="394" customFormat="1" ht="24.75" customHeight="1" x14ac:dyDescent="0.25">
      <c r="A6" s="385" t="s">
        <v>9</v>
      </c>
      <c r="B6" s="694" t="s">
        <v>103</v>
      </c>
      <c r="C6" s="388" t="s">
        <v>2014</v>
      </c>
      <c r="D6" s="399">
        <f>E6+F6+G6+H6</f>
        <v>359459.9</v>
      </c>
      <c r="E6" s="400">
        <v>0</v>
      </c>
      <c r="F6" s="400">
        <f>'[1]сводная '!$E$5</f>
        <v>304459.90000000002</v>
      </c>
      <c r="G6" s="400">
        <v>55000</v>
      </c>
      <c r="H6" s="401">
        <v>0</v>
      </c>
      <c r="I6" s="399">
        <f>C6-D6</f>
        <v>-317880.90000000002</v>
      </c>
      <c r="J6" s="399" t="e">
        <f>#REF!-G6</f>
        <v>#REF!</v>
      </c>
      <c r="L6" s="402"/>
    </row>
    <row r="7" spans="1:14" s="394" customFormat="1" ht="41.25" customHeight="1" x14ac:dyDescent="0.25">
      <c r="A7" s="403" t="s">
        <v>10</v>
      </c>
      <c r="B7" s="99" t="s">
        <v>832</v>
      </c>
      <c r="C7" s="403" t="s">
        <v>2015</v>
      </c>
      <c r="D7" s="399"/>
      <c r="E7" s="400"/>
      <c r="F7" s="400"/>
      <c r="G7" s="400"/>
      <c r="H7" s="401"/>
      <c r="I7" s="399"/>
      <c r="J7" s="399"/>
      <c r="L7" s="402"/>
    </row>
    <row r="8" spans="1:14" s="394" customFormat="1" ht="37.5" customHeight="1" x14ac:dyDescent="0.25">
      <c r="A8" s="403" t="s">
        <v>11</v>
      </c>
      <c r="B8" s="99" t="s">
        <v>87</v>
      </c>
      <c r="C8" s="403" t="s">
        <v>2016</v>
      </c>
      <c r="D8" s="399"/>
      <c r="E8" s="400"/>
      <c r="F8" s="400"/>
      <c r="G8" s="400"/>
      <c r="H8" s="401"/>
      <c r="I8" s="399"/>
      <c r="J8" s="399"/>
      <c r="L8" s="402"/>
    </row>
    <row r="9" spans="1:14" s="394" customFormat="1" ht="18.75" x14ac:dyDescent="0.25">
      <c r="A9" s="385" t="s">
        <v>12</v>
      </c>
      <c r="B9" s="694" t="s">
        <v>1710</v>
      </c>
      <c r="C9" s="388" t="s">
        <v>2017</v>
      </c>
      <c r="D9" s="404" t="e">
        <f>E9+F9+G9+H9</f>
        <v>#REF!</v>
      </c>
      <c r="E9" s="405" t="e">
        <f>E10+E11+E12+#REF!+E14+#REF!</f>
        <v>#REF!</v>
      </c>
      <c r="F9" s="405" t="e">
        <f>F10+F11+F12+#REF!+F14+#REF!</f>
        <v>#REF!</v>
      </c>
      <c r="G9" s="405" t="e">
        <f>G10+G11+G12+#REF!+G14+#REF!</f>
        <v>#REF!</v>
      </c>
      <c r="H9" s="406" t="e">
        <f>H10+H11+H12+#REF!+H14+#REF!</f>
        <v>#REF!</v>
      </c>
      <c r="I9" s="399" t="e">
        <f>C9-D9</f>
        <v>#VALUE!</v>
      </c>
      <c r="J9" s="399" t="e">
        <f>#REF!-G9</f>
        <v>#REF!</v>
      </c>
      <c r="K9" s="402" t="e">
        <f>#REF!+#REF!</f>
        <v>#REF!</v>
      </c>
      <c r="L9" s="407"/>
    </row>
    <row r="10" spans="1:14" ht="29.25" customHeight="1" x14ac:dyDescent="0.25">
      <c r="A10" s="403" t="s">
        <v>66</v>
      </c>
      <c r="B10" s="100" t="s">
        <v>1409</v>
      </c>
      <c r="C10" s="408" t="s">
        <v>1020</v>
      </c>
      <c r="D10" s="409">
        <f>E10+F10+G10+H10</f>
        <v>17680.180000000004</v>
      </c>
      <c r="E10" s="410">
        <v>0</v>
      </c>
      <c r="F10" s="410">
        <f>'[1]сводная '!$E$25</f>
        <v>114.38</v>
      </c>
      <c r="G10" s="410">
        <f>'[1]сводная '!$F$25</f>
        <v>17565.800000000003</v>
      </c>
      <c r="H10" s="411">
        <v>0</v>
      </c>
      <c r="I10" s="399">
        <f>C10-D10</f>
        <v>-17666.180000000004</v>
      </c>
      <c r="J10" s="412" t="e">
        <f>#REF!-G10</f>
        <v>#REF!</v>
      </c>
    </row>
    <row r="11" spans="1:14" ht="18.75" x14ac:dyDescent="0.25">
      <c r="A11" s="403" t="s">
        <v>67</v>
      </c>
      <c r="B11" s="100" t="s">
        <v>2103</v>
      </c>
      <c r="C11" s="408" t="s">
        <v>2018</v>
      </c>
      <c r="D11" s="404">
        <f>E11+F11+G11+H11</f>
        <v>80251.17</v>
      </c>
      <c r="E11" s="413">
        <v>0</v>
      </c>
      <c r="F11" s="413">
        <f>'[1]сводная '!$E$28</f>
        <v>808.71</v>
      </c>
      <c r="G11" s="413">
        <f>'[1]сводная '!$F$28</f>
        <v>79442.459999999992</v>
      </c>
      <c r="H11" s="414">
        <v>0</v>
      </c>
      <c r="I11" s="399" t="e">
        <f>C11-D11</f>
        <v>#VALUE!</v>
      </c>
      <c r="J11" s="412" t="e">
        <f>#REF!-G11</f>
        <v>#REF!</v>
      </c>
    </row>
    <row r="12" spans="1:14" ht="52.5" customHeight="1" x14ac:dyDescent="0.25">
      <c r="A12" s="403" t="s">
        <v>106</v>
      </c>
      <c r="B12" s="100" t="s">
        <v>2088</v>
      </c>
      <c r="C12" s="408" t="s">
        <v>1693</v>
      </c>
      <c r="D12" s="415">
        <f>E12+F12+G12+H12</f>
        <v>373774.52</v>
      </c>
      <c r="E12" s="416">
        <f>'[1]сводная '!$D$31</f>
        <v>4500</v>
      </c>
      <c r="F12" s="416">
        <f>'[1]сводная '!$E$31</f>
        <v>3678.7200000000003</v>
      </c>
      <c r="G12" s="416">
        <f>'[1]сводная '!$F$31</f>
        <v>365595.80000000005</v>
      </c>
      <c r="H12" s="417">
        <v>0</v>
      </c>
      <c r="I12" s="399" t="e">
        <f>C12-D12</f>
        <v>#VALUE!</v>
      </c>
      <c r="J12" s="412" t="e">
        <f>#REF!-G12</f>
        <v>#REF!</v>
      </c>
      <c r="N12" s="418"/>
    </row>
    <row r="13" spans="1:14" ht="46.5" customHeight="1" x14ac:dyDescent="0.25">
      <c r="A13" s="403" t="s">
        <v>107</v>
      </c>
      <c r="B13" s="100" t="s">
        <v>1420</v>
      </c>
      <c r="C13" s="408" t="s">
        <v>1694</v>
      </c>
      <c r="D13" s="415"/>
      <c r="E13" s="416"/>
      <c r="F13" s="416"/>
      <c r="G13" s="416"/>
      <c r="H13" s="417"/>
      <c r="I13" s="399"/>
      <c r="J13" s="412"/>
      <c r="N13" s="418"/>
    </row>
    <row r="14" spans="1:14" ht="18.75" x14ac:dyDescent="0.25">
      <c r="A14" s="403" t="s">
        <v>108</v>
      </c>
      <c r="B14" s="100" t="s">
        <v>1423</v>
      </c>
      <c r="C14" s="408" t="s">
        <v>1695</v>
      </c>
      <c r="D14" s="404">
        <f>E14+F14+G14+H14</f>
        <v>100041.45000000001</v>
      </c>
      <c r="E14" s="413">
        <v>0</v>
      </c>
      <c r="F14" s="413">
        <f>'[1]сводная '!$E$37</f>
        <v>700</v>
      </c>
      <c r="G14" s="413">
        <f>'[1]сводная '!$F$37</f>
        <v>99341.450000000012</v>
      </c>
      <c r="H14" s="414">
        <v>0</v>
      </c>
      <c r="I14" s="399">
        <f>C14-D14</f>
        <v>-100018.45000000001</v>
      </c>
      <c r="J14" s="412" t="e">
        <f>#REF!-G14</f>
        <v>#REF!</v>
      </c>
    </row>
    <row r="15" spans="1:14" ht="20.100000000000001" customHeight="1" x14ac:dyDescent="0.25">
      <c r="A15" s="403" t="s">
        <v>457</v>
      </c>
      <c r="B15" s="99" t="s">
        <v>2081</v>
      </c>
      <c r="C15" s="408" t="s">
        <v>1695</v>
      </c>
      <c r="D15" s="404"/>
      <c r="E15" s="413"/>
      <c r="F15" s="413"/>
      <c r="G15" s="413"/>
      <c r="H15" s="414"/>
      <c r="I15" s="399"/>
      <c r="J15" s="412"/>
    </row>
    <row r="16" spans="1:14" ht="21.75" customHeight="1" x14ac:dyDescent="0.25">
      <c r="A16" s="403" t="s">
        <v>818</v>
      </c>
      <c r="B16" s="99" t="s">
        <v>2082</v>
      </c>
      <c r="C16" s="408" t="s">
        <v>2019</v>
      </c>
      <c r="D16" s="404"/>
      <c r="E16" s="413"/>
      <c r="F16" s="413"/>
      <c r="G16" s="413"/>
      <c r="H16" s="414"/>
      <c r="I16" s="399"/>
      <c r="J16" s="412"/>
    </row>
    <row r="17" spans="1:12" s="394" customFormat="1" ht="29.25" customHeight="1" x14ac:dyDescent="0.25">
      <c r="A17" s="385" t="s">
        <v>14</v>
      </c>
      <c r="B17" s="694" t="s">
        <v>109</v>
      </c>
      <c r="C17" s="388" t="s">
        <v>1696</v>
      </c>
      <c r="D17" s="405" t="e">
        <f t="shared" ref="D17:D21" si="0">E17+F17+G17+H17</f>
        <v>#REF!</v>
      </c>
      <c r="E17" s="399" t="e">
        <f>E18+E19+E20+#REF!</f>
        <v>#REF!</v>
      </c>
      <c r="F17" s="399" t="e">
        <f>F18+F19+F20+#REF!</f>
        <v>#REF!</v>
      </c>
      <c r="G17" s="399" t="e">
        <f>G18+G19+G20+#REF!</f>
        <v>#REF!</v>
      </c>
      <c r="H17" s="419" t="e">
        <f>H18+H19+H20+#REF!</f>
        <v>#REF!</v>
      </c>
      <c r="I17" s="399" t="e">
        <f t="shared" ref="I17:I21" si="1">C17-D17</f>
        <v>#VALUE!</v>
      </c>
      <c r="J17" s="399" t="e">
        <f>#REF!-G17</f>
        <v>#REF!</v>
      </c>
      <c r="L17" s="407"/>
    </row>
    <row r="18" spans="1:12" s="394" customFormat="1" ht="18.75" x14ac:dyDescent="0.25">
      <c r="A18" s="403" t="s">
        <v>110</v>
      </c>
      <c r="B18" s="100" t="s">
        <v>1141</v>
      </c>
      <c r="C18" s="403" t="s">
        <v>1697</v>
      </c>
      <c r="D18" s="404">
        <f t="shared" si="0"/>
        <v>1897790.16</v>
      </c>
      <c r="E18" s="420">
        <v>0</v>
      </c>
      <c r="F18" s="421">
        <f>'[1]сводная '!$E$10</f>
        <v>1353744</v>
      </c>
      <c r="G18" s="421">
        <f>'[1]сводная '!$F$10</f>
        <v>90046.16</v>
      </c>
      <c r="H18" s="422">
        <f>'[1]сводная '!$G$10</f>
        <v>454000</v>
      </c>
      <c r="I18" s="399" t="e">
        <f t="shared" si="1"/>
        <v>#VALUE!</v>
      </c>
      <c r="J18" s="412" t="e">
        <f>#REF!-G18</f>
        <v>#REF!</v>
      </c>
    </row>
    <row r="19" spans="1:12" s="394" customFormat="1" ht="37.5" x14ac:dyDescent="0.25">
      <c r="A19" s="403" t="s">
        <v>111</v>
      </c>
      <c r="B19" s="100" t="s">
        <v>1166</v>
      </c>
      <c r="C19" s="403" t="s">
        <v>2020</v>
      </c>
      <c r="D19" s="404">
        <f t="shared" si="0"/>
        <v>4413344.9800000004</v>
      </c>
      <c r="E19" s="420">
        <v>0</v>
      </c>
      <c r="F19" s="412">
        <f>'[1]сводная '!$E$13</f>
        <v>2115684.36</v>
      </c>
      <c r="G19" s="412">
        <f>'[1]сводная '!$F$13</f>
        <v>255420.61999999997</v>
      </c>
      <c r="H19" s="422">
        <f>'[1]сводная '!$G$13</f>
        <v>2042240</v>
      </c>
      <c r="I19" s="399" t="e">
        <f t="shared" si="1"/>
        <v>#VALUE!</v>
      </c>
      <c r="J19" s="412" t="e">
        <f>#REF!-G19</f>
        <v>#REF!</v>
      </c>
    </row>
    <row r="20" spans="1:12" s="394" customFormat="1" ht="31.5" customHeight="1" x14ac:dyDescent="0.25">
      <c r="A20" s="403" t="s">
        <v>112</v>
      </c>
      <c r="B20" s="100" t="s">
        <v>397</v>
      </c>
      <c r="C20" s="403" t="s">
        <v>1698</v>
      </c>
      <c r="D20" s="404">
        <f t="shared" si="0"/>
        <v>301811.16000000003</v>
      </c>
      <c r="E20" s="420">
        <v>0</v>
      </c>
      <c r="F20" s="412">
        <f>'[1]сводная '!$E$16</f>
        <v>2353</v>
      </c>
      <c r="G20" s="412">
        <f>'[1]сводная '!$F$16</f>
        <v>299458.16000000003</v>
      </c>
      <c r="H20" s="422">
        <f>'[1]сводная '!$G$16</f>
        <v>0</v>
      </c>
      <c r="I20" s="399" t="e">
        <f t="shared" si="1"/>
        <v>#VALUE!</v>
      </c>
      <c r="J20" s="412" t="e">
        <f>#REF!-G20</f>
        <v>#REF!</v>
      </c>
      <c r="K20" s="402" t="e">
        <f>#REF!+#REF!+#REF!</f>
        <v>#REF!</v>
      </c>
    </row>
    <row r="21" spans="1:12" s="394" customFormat="1" ht="25.5" customHeight="1" x14ac:dyDescent="0.25">
      <c r="A21" s="385" t="s">
        <v>114</v>
      </c>
      <c r="B21" s="786" t="s">
        <v>115</v>
      </c>
      <c r="C21" s="388" t="s">
        <v>2021</v>
      </c>
      <c r="D21" s="405">
        <f t="shared" si="0"/>
        <v>177143.35</v>
      </c>
      <c r="E21" s="423">
        <v>0</v>
      </c>
      <c r="F21" s="423">
        <v>122764</v>
      </c>
      <c r="G21" s="423">
        <f>'[1]соц. защита (3)'!$F$80</f>
        <v>53150.65</v>
      </c>
      <c r="H21" s="424">
        <f>'[1]соц. защита (3)'!$G$80</f>
        <v>1228.7</v>
      </c>
      <c r="I21" s="399" t="e">
        <f t="shared" si="1"/>
        <v>#VALUE!</v>
      </c>
      <c r="J21" s="399" t="e">
        <f>#REF!-G21</f>
        <v>#REF!</v>
      </c>
      <c r="L21" s="407"/>
    </row>
    <row r="22" spans="1:12" s="394" customFormat="1" ht="25.5" customHeight="1" x14ac:dyDescent="0.25">
      <c r="A22" s="403" t="s">
        <v>116</v>
      </c>
      <c r="B22" s="99" t="s">
        <v>277</v>
      </c>
      <c r="C22" s="403" t="s">
        <v>1699</v>
      </c>
      <c r="D22" s="405"/>
      <c r="E22" s="423"/>
      <c r="F22" s="423"/>
      <c r="G22" s="423"/>
      <c r="H22" s="424"/>
      <c r="I22" s="399"/>
      <c r="J22" s="399"/>
      <c r="L22" s="407"/>
    </row>
    <row r="23" spans="1:12" s="394" customFormat="1" ht="34.5" customHeight="1" x14ac:dyDescent="0.25">
      <c r="A23" s="403" t="s">
        <v>117</v>
      </c>
      <c r="B23" s="99" t="s">
        <v>1470</v>
      </c>
      <c r="C23" s="403" t="s">
        <v>1700</v>
      </c>
      <c r="D23" s="405"/>
      <c r="E23" s="423"/>
      <c r="F23" s="423"/>
      <c r="G23" s="423"/>
      <c r="H23" s="424"/>
      <c r="I23" s="399"/>
      <c r="J23" s="399"/>
      <c r="L23" s="407"/>
    </row>
    <row r="24" spans="1:12" s="394" customFormat="1" ht="51.75" customHeight="1" x14ac:dyDescent="0.25">
      <c r="A24" s="403" t="s">
        <v>118</v>
      </c>
      <c r="B24" s="99" t="s">
        <v>1085</v>
      </c>
      <c r="C24" s="403" t="s">
        <v>1701</v>
      </c>
      <c r="D24" s="405"/>
      <c r="E24" s="423"/>
      <c r="F24" s="423"/>
      <c r="G24" s="423"/>
      <c r="H24" s="424"/>
      <c r="I24" s="399"/>
      <c r="J24" s="399"/>
      <c r="L24" s="407"/>
    </row>
    <row r="25" spans="1:12" s="394" customFormat="1" ht="27.75" customHeight="1" x14ac:dyDescent="0.25">
      <c r="A25" s="403" t="s">
        <v>119</v>
      </c>
      <c r="B25" s="99" t="s">
        <v>240</v>
      </c>
      <c r="C25" s="403" t="s">
        <v>1702</v>
      </c>
      <c r="D25" s="510"/>
      <c r="E25" s="511"/>
      <c r="F25" s="511"/>
      <c r="G25" s="511"/>
      <c r="H25" s="511"/>
      <c r="I25" s="512"/>
      <c r="J25" s="512"/>
      <c r="L25" s="407"/>
    </row>
    <row r="26" spans="1:12" s="394" customFormat="1" ht="39.75" customHeight="1" x14ac:dyDescent="0.25">
      <c r="A26" s="403" t="s">
        <v>120</v>
      </c>
      <c r="B26" s="99" t="s">
        <v>1095</v>
      </c>
      <c r="C26" s="403" t="s">
        <v>1537</v>
      </c>
      <c r="D26" s="425"/>
      <c r="E26" s="426"/>
      <c r="F26" s="426"/>
      <c r="G26" s="426"/>
      <c r="H26" s="426"/>
      <c r="I26" s="402"/>
      <c r="J26" s="402"/>
      <c r="L26" s="407"/>
    </row>
    <row r="27" spans="1:12" s="394" customFormat="1" ht="39.75" customHeight="1" x14ac:dyDescent="0.25">
      <c r="A27" s="403" t="s">
        <v>2022</v>
      </c>
      <c r="B27" s="99" t="s">
        <v>2023</v>
      </c>
      <c r="C27" s="403" t="s">
        <v>2024</v>
      </c>
      <c r="D27" s="425"/>
      <c r="E27" s="426"/>
      <c r="F27" s="426"/>
      <c r="G27" s="426"/>
      <c r="H27" s="426"/>
      <c r="I27" s="402"/>
      <c r="J27" s="402"/>
      <c r="L27" s="407"/>
    </row>
    <row r="28" spans="1:12" s="394" customFormat="1" ht="20.25" customHeight="1" x14ac:dyDescent="0.25">
      <c r="A28" s="385" t="s">
        <v>121</v>
      </c>
      <c r="B28" s="694" t="s">
        <v>122</v>
      </c>
      <c r="C28" s="388" t="s">
        <v>2025</v>
      </c>
      <c r="D28" s="405">
        <f>E28+F28+G28+H28</f>
        <v>637888.1</v>
      </c>
      <c r="E28" s="423">
        <v>0</v>
      </c>
      <c r="F28" s="423">
        <v>0</v>
      </c>
      <c r="G28" s="427">
        <f>'[1]спорт  (3)'!$F$63</f>
        <v>567888.1</v>
      </c>
      <c r="H28" s="428">
        <f>'[1]спорт  (3)'!$G$63</f>
        <v>70000</v>
      </c>
      <c r="I28" s="399" t="e">
        <f>C28-D28</f>
        <v>#VALUE!</v>
      </c>
      <c r="J28" s="399" t="e">
        <f>#REF!-G28</f>
        <v>#REF!</v>
      </c>
      <c r="L28" s="407"/>
    </row>
    <row r="29" spans="1:12" s="394" customFormat="1" ht="20.100000000000001" customHeight="1" x14ac:dyDescent="0.25">
      <c r="A29" s="403" t="s">
        <v>123</v>
      </c>
      <c r="B29" s="429" t="s">
        <v>246</v>
      </c>
      <c r="C29" s="403" t="s">
        <v>1538</v>
      </c>
      <c r="D29" s="405"/>
      <c r="E29" s="423"/>
      <c r="F29" s="423"/>
      <c r="G29" s="427"/>
      <c r="H29" s="428"/>
      <c r="I29" s="399"/>
      <c r="J29" s="399"/>
      <c r="L29" s="407"/>
    </row>
    <row r="30" spans="1:12" s="394" customFormat="1" ht="20.100000000000001" customHeight="1" x14ac:dyDescent="0.25">
      <c r="A30" s="403" t="s">
        <v>124</v>
      </c>
      <c r="B30" s="99" t="s">
        <v>1515</v>
      </c>
      <c r="C30" s="403" t="s">
        <v>2026</v>
      </c>
      <c r="D30" s="405"/>
      <c r="E30" s="423"/>
      <c r="F30" s="423"/>
      <c r="G30" s="427"/>
      <c r="H30" s="428"/>
      <c r="I30" s="399"/>
      <c r="J30" s="399"/>
      <c r="L30" s="407"/>
    </row>
    <row r="31" spans="1:12" s="394" customFormat="1" ht="30.75" customHeight="1" x14ac:dyDescent="0.25">
      <c r="A31" s="385" t="s">
        <v>125</v>
      </c>
      <c r="B31" s="786" t="s">
        <v>126</v>
      </c>
      <c r="C31" s="389" t="s">
        <v>2027</v>
      </c>
      <c r="D31" s="423">
        <f>E31+F31+G31+H31</f>
        <v>9645.4</v>
      </c>
      <c r="E31" s="405">
        <v>0</v>
      </c>
      <c r="F31" s="405">
        <v>3844</v>
      </c>
      <c r="G31" s="405">
        <v>5801.4</v>
      </c>
      <c r="H31" s="406">
        <v>0</v>
      </c>
      <c r="I31" s="399" t="e">
        <f>C31-D31</f>
        <v>#VALUE!</v>
      </c>
      <c r="J31" s="399" t="e">
        <f>#REF!-G31</f>
        <v>#REF!</v>
      </c>
      <c r="L31" s="407"/>
    </row>
    <row r="32" spans="1:12" s="394" customFormat="1" ht="43.5" customHeight="1" x14ac:dyDescent="0.25">
      <c r="A32" s="403" t="s">
        <v>127</v>
      </c>
      <c r="B32" s="99" t="s">
        <v>390</v>
      </c>
      <c r="C32" s="403" t="s">
        <v>2028</v>
      </c>
      <c r="D32" s="423"/>
      <c r="E32" s="405"/>
      <c r="F32" s="405"/>
      <c r="G32" s="405"/>
      <c r="H32" s="406"/>
      <c r="I32" s="399"/>
      <c r="J32" s="399"/>
      <c r="L32" s="407"/>
    </row>
    <row r="33" spans="1:15" s="394" customFormat="1" ht="39.75" customHeight="1" x14ac:dyDescent="0.25">
      <c r="A33" s="403" t="s">
        <v>128</v>
      </c>
      <c r="B33" s="99" t="s">
        <v>1348</v>
      </c>
      <c r="C33" s="403" t="s">
        <v>1539</v>
      </c>
      <c r="D33" s="423"/>
      <c r="E33" s="405"/>
      <c r="F33" s="405"/>
      <c r="G33" s="405"/>
      <c r="H33" s="406"/>
      <c r="I33" s="399"/>
      <c r="J33" s="399"/>
      <c r="L33" s="407"/>
    </row>
    <row r="34" spans="1:15" s="394" customFormat="1" ht="42.75" customHeight="1" x14ac:dyDescent="0.25">
      <c r="A34" s="403" t="s">
        <v>129</v>
      </c>
      <c r="B34" s="99" t="s">
        <v>1349</v>
      </c>
      <c r="C34" s="403" t="s">
        <v>2029</v>
      </c>
      <c r="D34" s="423"/>
      <c r="E34" s="405"/>
      <c r="F34" s="405"/>
      <c r="G34" s="405"/>
      <c r="H34" s="406"/>
      <c r="I34" s="399"/>
      <c r="J34" s="399"/>
      <c r="L34" s="407"/>
    </row>
    <row r="35" spans="1:15" s="394" customFormat="1" ht="25.5" customHeight="1" x14ac:dyDescent="0.25">
      <c r="A35" s="385" t="s">
        <v>130</v>
      </c>
      <c r="B35" s="694" t="s">
        <v>131</v>
      </c>
      <c r="C35" s="389" t="s">
        <v>2030</v>
      </c>
      <c r="D35" s="423">
        <f>E35+F35+G35+H35</f>
        <v>43668.57</v>
      </c>
      <c r="E35" s="405">
        <v>0</v>
      </c>
      <c r="F35" s="405">
        <v>0</v>
      </c>
      <c r="G35" s="405">
        <v>43668.57</v>
      </c>
      <c r="H35" s="406">
        <v>0</v>
      </c>
      <c r="I35" s="399" t="e">
        <f>C35-D35</f>
        <v>#VALUE!</v>
      </c>
      <c r="J35" s="399" t="e">
        <f>#REF!-G35</f>
        <v>#REF!</v>
      </c>
      <c r="L35" s="407"/>
    </row>
    <row r="36" spans="1:15" s="394" customFormat="1" ht="20.100000000000001" customHeight="1" x14ac:dyDescent="0.25">
      <c r="A36" s="403" t="s">
        <v>132</v>
      </c>
      <c r="B36" s="99" t="s">
        <v>300</v>
      </c>
      <c r="C36" s="403" t="s">
        <v>2031</v>
      </c>
      <c r="D36" s="425"/>
      <c r="E36" s="426"/>
      <c r="F36" s="426"/>
      <c r="G36" s="15"/>
      <c r="H36" s="15"/>
      <c r="I36" s="402"/>
      <c r="J36" s="402"/>
      <c r="L36" s="407"/>
    </row>
    <row r="37" spans="1:15" s="394" customFormat="1" ht="20.100000000000001" customHeight="1" x14ac:dyDescent="0.25">
      <c r="A37" s="403" t="s">
        <v>133</v>
      </c>
      <c r="B37" s="99" t="s">
        <v>301</v>
      </c>
      <c r="C37" s="403" t="s">
        <v>2032</v>
      </c>
      <c r="D37" s="425"/>
      <c r="E37" s="426"/>
      <c r="F37" s="426"/>
      <c r="G37" s="15"/>
      <c r="H37" s="15"/>
      <c r="I37" s="402"/>
      <c r="J37" s="402"/>
      <c r="L37" s="407"/>
    </row>
    <row r="38" spans="1:15" s="394" customFormat="1" ht="20.100000000000001" customHeight="1" x14ac:dyDescent="0.25">
      <c r="A38" s="403" t="s">
        <v>134</v>
      </c>
      <c r="B38" s="430" t="s">
        <v>302</v>
      </c>
      <c r="C38" s="403" t="s">
        <v>1540</v>
      </c>
      <c r="D38" s="425"/>
      <c r="E38" s="426"/>
      <c r="F38" s="426"/>
      <c r="G38" s="15"/>
      <c r="H38" s="15"/>
      <c r="I38" s="402"/>
      <c r="J38" s="402"/>
      <c r="L38" s="407"/>
    </row>
    <row r="39" spans="1:15" s="394" customFormat="1" ht="18.75" x14ac:dyDescent="0.25">
      <c r="A39" s="403" t="s">
        <v>472</v>
      </c>
      <c r="B39" s="100" t="s">
        <v>1462</v>
      </c>
      <c r="C39" s="403" t="s">
        <v>2033</v>
      </c>
      <c r="D39" s="425"/>
      <c r="E39" s="426"/>
      <c r="F39" s="426"/>
      <c r="G39" s="15"/>
      <c r="H39" s="15"/>
      <c r="I39" s="402"/>
      <c r="J39" s="402"/>
      <c r="L39" s="407"/>
    </row>
    <row r="40" spans="1:15" ht="31.5" customHeight="1" x14ac:dyDescent="0.25">
      <c r="A40" s="387" t="s">
        <v>135</v>
      </c>
      <c r="B40" s="694" t="s">
        <v>136</v>
      </c>
      <c r="C40" s="388" t="s">
        <v>2034</v>
      </c>
      <c r="D40" s="405">
        <f t="shared" ref="D40:D45" si="2">E40+F40+G40+H40</f>
        <v>128511.64000000001</v>
      </c>
      <c r="E40" s="405">
        <f>E41+E42+E43+E44+E45</f>
        <v>0</v>
      </c>
      <c r="F40" s="405">
        <f>F41+F42+F43+F44+F45</f>
        <v>2553</v>
      </c>
      <c r="G40" s="405">
        <f>G41+G42+G43+G44+G45</f>
        <v>117430.04000000001</v>
      </c>
      <c r="H40" s="405">
        <f>H41+H42+H43+H44+H45</f>
        <v>8528.6</v>
      </c>
      <c r="I40" s="399" t="e">
        <f t="shared" ref="I40:I45" si="3">C40-D40</f>
        <v>#VALUE!</v>
      </c>
      <c r="J40" s="399" t="e">
        <f>#REF!-G40</f>
        <v>#REF!</v>
      </c>
      <c r="L40" s="407"/>
    </row>
    <row r="41" spans="1:15" ht="38.25" customHeight="1" x14ac:dyDescent="0.25">
      <c r="A41" s="408" t="s">
        <v>137</v>
      </c>
      <c r="B41" s="99" t="s">
        <v>833</v>
      </c>
      <c r="C41" s="403" t="s">
        <v>2035</v>
      </c>
      <c r="D41" s="405">
        <f t="shared" si="2"/>
        <v>59923.56</v>
      </c>
      <c r="E41" s="421">
        <v>0</v>
      </c>
      <c r="F41" s="421">
        <v>0</v>
      </c>
      <c r="G41" s="421">
        <v>51394.96</v>
      </c>
      <c r="H41" s="431">
        <v>8528.6</v>
      </c>
      <c r="I41" s="399" t="e">
        <f t="shared" si="3"/>
        <v>#VALUE!</v>
      </c>
      <c r="J41" s="412" t="e">
        <f>#REF!-G41</f>
        <v>#REF!</v>
      </c>
    </row>
    <row r="42" spans="1:15" s="4" customFormat="1" ht="48.75" customHeight="1" x14ac:dyDescent="0.25">
      <c r="A42" s="408" t="s">
        <v>138</v>
      </c>
      <c r="B42" s="100" t="s">
        <v>1210</v>
      </c>
      <c r="C42" s="403" t="s">
        <v>2036</v>
      </c>
      <c r="D42" s="405">
        <f t="shared" si="2"/>
        <v>46127.99</v>
      </c>
      <c r="E42" s="432">
        <v>0</v>
      </c>
      <c r="F42" s="432">
        <v>0</v>
      </c>
      <c r="G42" s="432">
        <v>46127.99</v>
      </c>
      <c r="H42" s="433">
        <v>0</v>
      </c>
      <c r="I42" s="399" t="e">
        <f t="shared" si="3"/>
        <v>#VALUE!</v>
      </c>
      <c r="J42" s="412" t="e">
        <f>#REF!-G42</f>
        <v>#REF!</v>
      </c>
      <c r="M42" s="393"/>
      <c r="N42" s="393"/>
      <c r="O42" s="393"/>
    </row>
    <row r="43" spans="1:15" s="4" customFormat="1" ht="39.75" customHeight="1" x14ac:dyDescent="0.25">
      <c r="A43" s="408" t="s">
        <v>139</v>
      </c>
      <c r="B43" s="99" t="s">
        <v>2089</v>
      </c>
      <c r="C43" s="403" t="s">
        <v>2037</v>
      </c>
      <c r="D43" s="405">
        <f t="shared" si="2"/>
        <v>821.44</v>
      </c>
      <c r="E43" s="432">
        <v>0</v>
      </c>
      <c r="F43" s="432">
        <v>0</v>
      </c>
      <c r="G43" s="432">
        <v>821.44</v>
      </c>
      <c r="H43" s="433">
        <v>0</v>
      </c>
      <c r="I43" s="399" t="e">
        <f t="shared" si="3"/>
        <v>#VALUE!</v>
      </c>
      <c r="J43" s="412" t="e">
        <f>#REF!-G43</f>
        <v>#REF!</v>
      </c>
      <c r="M43" s="393"/>
      <c r="N43" s="393"/>
      <c r="O43" s="393"/>
    </row>
    <row r="44" spans="1:15" s="4" customFormat="1" ht="41.25" customHeight="1" x14ac:dyDescent="0.25">
      <c r="A44" s="408" t="s">
        <v>140</v>
      </c>
      <c r="B44" s="99" t="s">
        <v>2090</v>
      </c>
      <c r="C44" s="403" t="s">
        <v>2038</v>
      </c>
      <c r="D44" s="405">
        <f t="shared" si="2"/>
        <v>21538.65</v>
      </c>
      <c r="E44" s="432">
        <v>0</v>
      </c>
      <c r="F44" s="432">
        <v>2553</v>
      </c>
      <c r="G44" s="432">
        <v>18985.650000000001</v>
      </c>
      <c r="H44" s="433">
        <v>0</v>
      </c>
      <c r="I44" s="399" t="e">
        <f t="shared" si="3"/>
        <v>#VALUE!</v>
      </c>
      <c r="J44" s="412" t="e">
        <f>#REF!-G44</f>
        <v>#REF!</v>
      </c>
      <c r="M44" s="393"/>
      <c r="N44" s="393"/>
      <c r="O44" s="393"/>
    </row>
    <row r="45" spans="1:15" s="4" customFormat="1" ht="54" customHeight="1" x14ac:dyDescent="0.25">
      <c r="A45" s="408" t="s">
        <v>141</v>
      </c>
      <c r="B45" s="99" t="s">
        <v>2091</v>
      </c>
      <c r="C45" s="403" t="s">
        <v>1703</v>
      </c>
      <c r="D45" s="405">
        <f t="shared" si="2"/>
        <v>100</v>
      </c>
      <c r="E45" s="432">
        <v>0</v>
      </c>
      <c r="F45" s="432">
        <v>0</v>
      </c>
      <c r="G45" s="432">
        <v>100</v>
      </c>
      <c r="H45" s="433">
        <v>0</v>
      </c>
      <c r="I45" s="399" t="e">
        <f t="shared" si="3"/>
        <v>#VALUE!</v>
      </c>
      <c r="J45" s="412" t="e">
        <f>#REF!-G45</f>
        <v>#REF!</v>
      </c>
      <c r="M45" s="393"/>
      <c r="N45" s="393"/>
      <c r="O45" s="393"/>
    </row>
    <row r="46" spans="1:15" s="4" customFormat="1" ht="21.75" customHeight="1" x14ac:dyDescent="0.25">
      <c r="A46" s="408" t="s">
        <v>142</v>
      </c>
      <c r="B46" s="100" t="s">
        <v>835</v>
      </c>
      <c r="C46" s="403" t="s">
        <v>2039</v>
      </c>
      <c r="D46" s="394"/>
      <c r="E46" s="393"/>
      <c r="F46" s="393"/>
      <c r="G46" s="393"/>
      <c r="H46" s="393"/>
      <c r="M46" s="393"/>
      <c r="N46" s="393"/>
      <c r="O46" s="393"/>
    </row>
    <row r="47" spans="1:15" ht="25.5" customHeight="1" x14ac:dyDescent="0.25">
      <c r="A47" s="388" t="s">
        <v>143</v>
      </c>
      <c r="B47" s="694" t="s">
        <v>144</v>
      </c>
      <c r="C47" s="389" t="s">
        <v>1704</v>
      </c>
      <c r="D47" s="423">
        <f>E47+F47+G47+H47</f>
        <v>85625.790000000008</v>
      </c>
      <c r="E47" s="423">
        <f>E48+E52</f>
        <v>4086.5</v>
      </c>
      <c r="F47" s="423">
        <f>F48+F49+F50+F51</f>
        <v>60069.8</v>
      </c>
      <c r="G47" s="423">
        <f>G48+G50+G51</f>
        <v>4259.5700000000006</v>
      </c>
      <c r="H47" s="424">
        <f>H48</f>
        <v>17209.919999999998</v>
      </c>
      <c r="I47" s="399" t="e">
        <f t="shared" ref="I47:I52" si="4">C47-D47</f>
        <v>#VALUE!</v>
      </c>
      <c r="J47" s="399" t="e">
        <f>#REF!-G47</f>
        <v>#REF!</v>
      </c>
      <c r="L47" s="407"/>
    </row>
    <row r="48" spans="1:15" ht="33" customHeight="1" x14ac:dyDescent="0.25">
      <c r="A48" s="403" t="s">
        <v>145</v>
      </c>
      <c r="B48" s="100" t="s">
        <v>1455</v>
      </c>
      <c r="C48" s="408" t="s">
        <v>1705</v>
      </c>
      <c r="D48" s="434">
        <f>E48+F48+G48+H48</f>
        <v>26672.989999999998</v>
      </c>
      <c r="E48" s="432">
        <v>1231.5</v>
      </c>
      <c r="F48" s="432">
        <v>4115.8</v>
      </c>
      <c r="G48" s="432">
        <v>4115.7700000000004</v>
      </c>
      <c r="H48" s="433">
        <v>17209.919999999998</v>
      </c>
      <c r="I48" s="405">
        <f t="shared" si="4"/>
        <v>-26594.989999999998</v>
      </c>
      <c r="J48" s="412" t="e">
        <f>#REF!-G48</f>
        <v>#REF!</v>
      </c>
    </row>
    <row r="49" spans="1:12" ht="29.25" customHeight="1" x14ac:dyDescent="0.25">
      <c r="A49" s="403" t="s">
        <v>146</v>
      </c>
      <c r="B49" s="99" t="s">
        <v>1456</v>
      </c>
      <c r="C49" s="408" t="s">
        <v>1706</v>
      </c>
      <c r="D49" s="434">
        <f>E49+F49+G49+H49</f>
        <v>41725</v>
      </c>
      <c r="E49" s="432">
        <v>0</v>
      </c>
      <c r="F49" s="432">
        <v>41725</v>
      </c>
      <c r="G49" s="432">
        <v>0</v>
      </c>
      <c r="H49" s="433">
        <v>0</v>
      </c>
      <c r="I49" s="405" t="e">
        <f t="shared" si="4"/>
        <v>#VALUE!</v>
      </c>
      <c r="J49" s="412" t="e">
        <f>#REF!-G49</f>
        <v>#REF!</v>
      </c>
    </row>
    <row r="50" spans="1:12" ht="51.75" customHeight="1" x14ac:dyDescent="0.25">
      <c r="A50" s="403" t="s">
        <v>147</v>
      </c>
      <c r="B50" s="100" t="s">
        <v>982</v>
      </c>
      <c r="C50" s="408" t="s">
        <v>2040</v>
      </c>
      <c r="D50" s="434">
        <f>F50+G50</f>
        <v>294</v>
      </c>
      <c r="E50" s="432">
        <v>0</v>
      </c>
      <c r="F50" s="432">
        <v>291</v>
      </c>
      <c r="G50" s="432">
        <v>3</v>
      </c>
      <c r="H50" s="433">
        <v>0</v>
      </c>
      <c r="I50" s="405" t="e">
        <f t="shared" si="4"/>
        <v>#VALUE!</v>
      </c>
      <c r="J50" s="412" t="e">
        <f>#REF!-G50</f>
        <v>#REF!</v>
      </c>
    </row>
    <row r="51" spans="1:12" ht="42.75" customHeight="1" x14ac:dyDescent="0.25">
      <c r="A51" s="403" t="s">
        <v>148</v>
      </c>
      <c r="B51" s="99" t="s">
        <v>2104</v>
      </c>
      <c r="C51" s="408" t="s">
        <v>1516</v>
      </c>
      <c r="D51" s="434">
        <f>F51+G51</f>
        <v>14078.8</v>
      </c>
      <c r="E51" s="432">
        <v>0</v>
      </c>
      <c r="F51" s="432">
        <v>13938</v>
      </c>
      <c r="G51" s="432">
        <v>140.80000000000001</v>
      </c>
      <c r="H51" s="433">
        <v>0</v>
      </c>
      <c r="I51" s="405" t="e">
        <f t="shared" si="4"/>
        <v>#VALUE!</v>
      </c>
      <c r="J51" s="412" t="e">
        <f>#REF!-G51</f>
        <v>#REF!</v>
      </c>
    </row>
    <row r="52" spans="1:12" ht="36" customHeight="1" x14ac:dyDescent="0.25">
      <c r="A52" s="403" t="s">
        <v>149</v>
      </c>
      <c r="B52" s="99" t="s">
        <v>983</v>
      </c>
      <c r="C52" s="408" t="s">
        <v>1517</v>
      </c>
      <c r="D52" s="434">
        <f>E52</f>
        <v>2855</v>
      </c>
      <c r="E52" s="432">
        <v>2855</v>
      </c>
      <c r="F52" s="432">
        <v>0</v>
      </c>
      <c r="G52" s="432">
        <v>0</v>
      </c>
      <c r="H52" s="433">
        <v>0</v>
      </c>
      <c r="I52" s="405" t="e">
        <f t="shared" si="4"/>
        <v>#VALUE!</v>
      </c>
      <c r="J52" s="412" t="e">
        <f>#REF!-G52</f>
        <v>#REF!</v>
      </c>
    </row>
    <row r="53" spans="1:12" s="394" customFormat="1" ht="29.25" customHeight="1" x14ac:dyDescent="0.25">
      <c r="A53" s="787" t="s">
        <v>150</v>
      </c>
      <c r="B53" s="694" t="s">
        <v>151</v>
      </c>
      <c r="C53" s="389" t="s">
        <v>2041</v>
      </c>
      <c r="D53" s="423" t="e">
        <f>E53+F53+G53+H53</f>
        <v>#REF!</v>
      </c>
      <c r="E53" s="423">
        <f>E54</f>
        <v>0</v>
      </c>
      <c r="F53" s="423" t="e">
        <f>#REF!</f>
        <v>#REF!</v>
      </c>
      <c r="G53" s="423" t="e">
        <f>G54+#REF!</f>
        <v>#REF!</v>
      </c>
      <c r="H53" s="424" t="e">
        <f>#REF!</f>
        <v>#REF!</v>
      </c>
      <c r="I53" s="399" t="e">
        <f>C53-D53</f>
        <v>#VALUE!</v>
      </c>
      <c r="J53" s="399" t="e">
        <f>#REF!-G53</f>
        <v>#REF!</v>
      </c>
      <c r="L53" s="407"/>
    </row>
    <row r="54" spans="1:12" s="394" customFormat="1" ht="22.5" customHeight="1" x14ac:dyDescent="0.25">
      <c r="A54" s="403" t="s">
        <v>152</v>
      </c>
      <c r="B54" s="100" t="s">
        <v>25</v>
      </c>
      <c r="C54" s="408" t="s">
        <v>2042</v>
      </c>
      <c r="D54" s="434">
        <f>E54+F54+G54+H54</f>
        <v>101299.4</v>
      </c>
      <c r="E54" s="432">
        <v>0</v>
      </c>
      <c r="F54" s="432">
        <v>0</v>
      </c>
      <c r="G54" s="432">
        <v>101299.4</v>
      </c>
      <c r="H54" s="433">
        <v>0</v>
      </c>
      <c r="I54" s="405" t="e">
        <f>C54-D54</f>
        <v>#VALUE!</v>
      </c>
      <c r="J54" s="412" t="e">
        <f>#REF!-G54</f>
        <v>#REF!</v>
      </c>
    </row>
    <row r="55" spans="1:12" s="394" customFormat="1" ht="22.5" customHeight="1" x14ac:dyDescent="0.25">
      <c r="A55" s="403"/>
      <c r="B55" s="100" t="s">
        <v>79</v>
      </c>
      <c r="C55" s="408" t="s">
        <v>2043</v>
      </c>
      <c r="D55" s="434"/>
      <c r="E55" s="432"/>
      <c r="F55" s="432"/>
      <c r="G55" s="432"/>
      <c r="H55" s="433"/>
      <c r="I55" s="405"/>
      <c r="J55" s="412"/>
    </row>
    <row r="56" spans="1:12" s="394" customFormat="1" ht="22.5" customHeight="1" x14ac:dyDescent="0.25">
      <c r="A56" s="403" t="s">
        <v>153</v>
      </c>
      <c r="B56" s="100" t="s">
        <v>1375</v>
      </c>
      <c r="C56" s="408" t="s">
        <v>1541</v>
      </c>
      <c r="D56" s="434"/>
      <c r="E56" s="432"/>
      <c r="F56" s="432"/>
      <c r="G56" s="432"/>
      <c r="H56" s="433"/>
      <c r="I56" s="405"/>
      <c r="J56" s="412"/>
    </row>
    <row r="57" spans="1:12" s="394" customFormat="1" ht="30" customHeight="1" x14ac:dyDescent="0.25">
      <c r="A57" s="403" t="s">
        <v>154</v>
      </c>
      <c r="B57" s="100" t="s">
        <v>1379</v>
      </c>
      <c r="C57" s="408" t="s">
        <v>1707</v>
      </c>
      <c r="D57" s="434"/>
      <c r="E57" s="432"/>
      <c r="F57" s="432"/>
      <c r="G57" s="432"/>
      <c r="H57" s="433"/>
      <c r="I57" s="405"/>
      <c r="J57" s="412"/>
    </row>
    <row r="58" spans="1:12" s="394" customFormat="1" ht="30" customHeight="1" x14ac:dyDescent="0.25">
      <c r="A58" s="403" t="s">
        <v>155</v>
      </c>
      <c r="B58" s="99" t="s">
        <v>1383</v>
      </c>
      <c r="C58" s="408" t="s">
        <v>2044</v>
      </c>
      <c r="D58" s="434"/>
      <c r="E58" s="432"/>
      <c r="F58" s="432"/>
      <c r="G58" s="432"/>
      <c r="H58" s="433"/>
      <c r="I58" s="405"/>
      <c r="J58" s="412"/>
    </row>
    <row r="59" spans="1:12" s="394" customFormat="1" ht="21.75" customHeight="1" x14ac:dyDescent="0.25">
      <c r="A59" s="403" t="s">
        <v>273</v>
      </c>
      <c r="B59" s="99" t="s">
        <v>1386</v>
      </c>
      <c r="C59" s="408" t="s">
        <v>2045</v>
      </c>
      <c r="D59" s="434"/>
      <c r="E59" s="432"/>
      <c r="F59" s="432"/>
      <c r="G59" s="432"/>
      <c r="H59" s="433"/>
      <c r="I59" s="405"/>
      <c r="J59" s="412"/>
    </row>
    <row r="60" spans="1:12" s="394" customFormat="1" ht="23.25" customHeight="1" x14ac:dyDescent="0.25">
      <c r="A60" s="385" t="s">
        <v>156</v>
      </c>
      <c r="B60" s="694" t="s">
        <v>157</v>
      </c>
      <c r="C60" s="389" t="s">
        <v>2046</v>
      </c>
      <c r="D60" s="423" t="e">
        <f>E60+F60+G60+H60</f>
        <v>#REF!</v>
      </c>
      <c r="E60" s="405" t="e">
        <f>E61+E62+E63+#REF!</f>
        <v>#REF!</v>
      </c>
      <c r="F60" s="405" t="e">
        <f>F61+F62+F63+#REF!</f>
        <v>#REF!</v>
      </c>
      <c r="G60" s="405" t="e">
        <f>G61+G62+G63+#REF!</f>
        <v>#REF!</v>
      </c>
      <c r="H60" s="406" t="e">
        <f>H61+H62+H63+#REF!</f>
        <v>#REF!</v>
      </c>
      <c r="I60" s="399" t="e">
        <f>C60-D60</f>
        <v>#VALUE!</v>
      </c>
      <c r="J60" s="399" t="e">
        <f>#REF!-G60</f>
        <v>#REF!</v>
      </c>
    </row>
    <row r="61" spans="1:12" s="394" customFormat="1" ht="24.75" customHeight="1" x14ac:dyDescent="0.25">
      <c r="A61" s="403" t="s">
        <v>158</v>
      </c>
      <c r="B61" s="99" t="s">
        <v>937</v>
      </c>
      <c r="C61" s="408" t="s">
        <v>2047</v>
      </c>
      <c r="D61" s="434">
        <f>E61+F61+G61+H61</f>
        <v>7537.2</v>
      </c>
      <c r="E61" s="421">
        <v>0</v>
      </c>
      <c r="F61" s="421">
        <v>0</v>
      </c>
      <c r="G61" s="421">
        <v>7537.2</v>
      </c>
      <c r="H61" s="431">
        <v>0</v>
      </c>
      <c r="I61" s="399" t="e">
        <f>C61-D61</f>
        <v>#VALUE!</v>
      </c>
      <c r="J61" s="412" t="e">
        <f>#REF!-G61</f>
        <v>#REF!</v>
      </c>
    </row>
    <row r="62" spans="1:12" s="394" customFormat="1" ht="24" customHeight="1" x14ac:dyDescent="0.25">
      <c r="A62" s="403" t="s">
        <v>159</v>
      </c>
      <c r="B62" s="100" t="s">
        <v>305</v>
      </c>
      <c r="C62" s="408" t="s">
        <v>2048</v>
      </c>
      <c r="D62" s="434">
        <f>E62+F62+G62+H62</f>
        <v>4415.75</v>
      </c>
      <c r="E62" s="421">
        <v>0</v>
      </c>
      <c r="F62" s="421">
        <v>648.77</v>
      </c>
      <c r="G62" s="421">
        <v>3766.98</v>
      </c>
      <c r="H62" s="431">
        <v>0</v>
      </c>
      <c r="I62" s="399" t="e">
        <f>C62-D62</f>
        <v>#VALUE!</v>
      </c>
      <c r="J62" s="412" t="e">
        <f>#REF!-G62</f>
        <v>#REF!</v>
      </c>
    </row>
    <row r="63" spans="1:12" s="394" customFormat="1" ht="25.5" customHeight="1" x14ac:dyDescent="0.25">
      <c r="A63" s="403" t="s">
        <v>160</v>
      </c>
      <c r="B63" s="99" t="s">
        <v>936</v>
      </c>
      <c r="C63" s="408" t="s">
        <v>2049</v>
      </c>
      <c r="D63" s="404">
        <v>0</v>
      </c>
      <c r="E63" s="421">
        <v>0</v>
      </c>
      <c r="F63" s="421">
        <v>0</v>
      </c>
      <c r="G63" s="421">
        <v>0</v>
      </c>
      <c r="H63" s="431">
        <v>0</v>
      </c>
      <c r="I63" s="399" t="e">
        <f>C63-D63</f>
        <v>#VALUE!</v>
      </c>
      <c r="J63" s="412" t="e">
        <f>#REF!-G63</f>
        <v>#REF!</v>
      </c>
    </row>
    <row r="64" spans="1:12" s="394" customFormat="1" ht="40.5" customHeight="1" x14ac:dyDescent="0.25">
      <c r="A64" s="403" t="s">
        <v>161</v>
      </c>
      <c r="B64" s="100" t="s">
        <v>2102</v>
      </c>
      <c r="C64" s="408" t="s">
        <v>1708</v>
      </c>
      <c r="D64" s="404"/>
      <c r="E64" s="421"/>
      <c r="F64" s="421"/>
      <c r="G64" s="421"/>
      <c r="H64" s="431"/>
      <c r="I64" s="399"/>
      <c r="J64" s="412"/>
    </row>
    <row r="65" spans="1:12" s="394" customFormat="1" ht="23.25" customHeight="1" x14ac:dyDescent="0.25">
      <c r="A65" s="385" t="s">
        <v>162</v>
      </c>
      <c r="B65" s="694" t="s">
        <v>163</v>
      </c>
      <c r="C65" s="389" t="s">
        <v>2050</v>
      </c>
      <c r="D65" s="435" t="e">
        <f t="shared" ref="D65:D69" si="5">E65+F65+G65+H65</f>
        <v>#REF!</v>
      </c>
      <c r="E65" s="423" t="e">
        <f>E66+E67+E68+#REF!+#REF!</f>
        <v>#REF!</v>
      </c>
      <c r="F65" s="423" t="e">
        <f>F66+F67+F68+#REF!+#REF!</f>
        <v>#REF!</v>
      </c>
      <c r="G65" s="423" t="e">
        <f>G66+G67+G68+#REF!+#REF!</f>
        <v>#REF!</v>
      </c>
      <c r="H65" s="423" t="e">
        <f>H66+H67+H68+#REF!+#REF!</f>
        <v>#REF!</v>
      </c>
      <c r="I65" s="399" t="e">
        <f t="shared" ref="I65:I69" si="6">C65-D65</f>
        <v>#VALUE!</v>
      </c>
      <c r="J65" s="399" t="e">
        <f>#REF!-G65</f>
        <v>#REF!</v>
      </c>
      <c r="L65" s="407"/>
    </row>
    <row r="66" spans="1:12" s="394" customFormat="1" ht="28.5" customHeight="1" x14ac:dyDescent="0.25">
      <c r="A66" s="403" t="s">
        <v>164</v>
      </c>
      <c r="B66" s="99" t="s">
        <v>2105</v>
      </c>
      <c r="C66" s="408" t="s">
        <v>2051</v>
      </c>
      <c r="D66" s="435">
        <f t="shared" si="5"/>
        <v>779.15</v>
      </c>
      <c r="E66" s="432">
        <v>0</v>
      </c>
      <c r="F66" s="432">
        <v>0</v>
      </c>
      <c r="G66" s="432">
        <v>779.15</v>
      </c>
      <c r="H66" s="433">
        <v>0</v>
      </c>
      <c r="I66" s="405" t="e">
        <f t="shared" si="6"/>
        <v>#VALUE!</v>
      </c>
      <c r="J66" s="412" t="e">
        <f>#REF!-G66</f>
        <v>#REF!</v>
      </c>
    </row>
    <row r="67" spans="1:12" s="394" customFormat="1" ht="39" customHeight="1" x14ac:dyDescent="0.25">
      <c r="A67" s="403" t="s">
        <v>165</v>
      </c>
      <c r="B67" s="99" t="s">
        <v>1271</v>
      </c>
      <c r="C67" s="408" t="s">
        <v>2052</v>
      </c>
      <c r="D67" s="435">
        <f t="shared" si="5"/>
        <v>133821.4</v>
      </c>
      <c r="E67" s="432">
        <v>0</v>
      </c>
      <c r="F67" s="432">
        <v>0</v>
      </c>
      <c r="G67" s="432">
        <v>133821.4</v>
      </c>
      <c r="H67" s="433">
        <v>0</v>
      </c>
      <c r="I67" s="405">
        <f t="shared" si="6"/>
        <v>-133714.4</v>
      </c>
      <c r="J67" s="412" t="e">
        <f>#REF!-G67</f>
        <v>#REF!</v>
      </c>
    </row>
    <row r="68" spans="1:12" s="394" customFormat="1" ht="23.25" customHeight="1" x14ac:dyDescent="0.25">
      <c r="A68" s="403" t="s">
        <v>166</v>
      </c>
      <c r="B68" s="99" t="s">
        <v>1030</v>
      </c>
      <c r="C68" s="408" t="s">
        <v>2053</v>
      </c>
      <c r="D68" s="435">
        <f t="shared" si="5"/>
        <v>4519</v>
      </c>
      <c r="E68" s="432">
        <v>0</v>
      </c>
      <c r="F68" s="432">
        <v>3469</v>
      </c>
      <c r="G68" s="432">
        <v>1050</v>
      </c>
      <c r="H68" s="433">
        <v>0</v>
      </c>
      <c r="I68" s="405" t="e">
        <f t="shared" si="6"/>
        <v>#VALUE!</v>
      </c>
      <c r="J68" s="412" t="e">
        <f>#REF!-G68</f>
        <v>#REF!</v>
      </c>
    </row>
    <row r="69" spans="1:12" ht="43.5" customHeight="1" x14ac:dyDescent="0.25">
      <c r="A69" s="787" t="s">
        <v>168</v>
      </c>
      <c r="B69" s="786" t="s">
        <v>169</v>
      </c>
      <c r="C69" s="388" t="s">
        <v>2054</v>
      </c>
      <c r="D69" s="405">
        <f t="shared" si="5"/>
        <v>64551.1</v>
      </c>
      <c r="E69" s="436">
        <v>0</v>
      </c>
      <c r="F69" s="436">
        <v>0</v>
      </c>
      <c r="G69" s="427">
        <f>'[1]молодое поколение (3)'!$F$59</f>
        <v>64551.1</v>
      </c>
      <c r="H69" s="437">
        <v>0</v>
      </c>
      <c r="I69" s="399" t="e">
        <f t="shared" si="6"/>
        <v>#VALUE!</v>
      </c>
      <c r="J69" s="399" t="e">
        <f>#REF!-G69</f>
        <v>#REF!</v>
      </c>
      <c r="L69" s="407"/>
    </row>
    <row r="70" spans="1:12" ht="61.5" customHeight="1" x14ac:dyDescent="0.25">
      <c r="A70" s="403" t="s">
        <v>170</v>
      </c>
      <c r="B70" s="99" t="s">
        <v>2094</v>
      </c>
      <c r="C70" s="403" t="s">
        <v>2055</v>
      </c>
      <c r="D70" s="405"/>
      <c r="E70" s="436"/>
      <c r="F70" s="436"/>
      <c r="G70" s="427"/>
      <c r="H70" s="437"/>
      <c r="I70" s="399"/>
      <c r="J70" s="399"/>
      <c r="L70" s="407"/>
    </row>
    <row r="71" spans="1:12" ht="27.75" customHeight="1" x14ac:dyDescent="0.25">
      <c r="A71" s="403" t="s">
        <v>171</v>
      </c>
      <c r="B71" s="99" t="s">
        <v>1478</v>
      </c>
      <c r="C71" s="403" t="s">
        <v>2056</v>
      </c>
      <c r="D71" s="405"/>
      <c r="E71" s="436"/>
      <c r="F71" s="436"/>
      <c r="G71" s="427"/>
      <c r="H71" s="437"/>
      <c r="I71" s="399"/>
      <c r="J71" s="399"/>
      <c r="L71" s="407"/>
    </row>
    <row r="72" spans="1:12" ht="22.5" customHeight="1" x14ac:dyDescent="0.25">
      <c r="A72" s="403" t="s">
        <v>172</v>
      </c>
      <c r="B72" s="99" t="s">
        <v>597</v>
      </c>
      <c r="C72" s="403" t="s">
        <v>1542</v>
      </c>
      <c r="D72" s="405"/>
      <c r="E72" s="436"/>
      <c r="F72" s="436"/>
      <c r="G72" s="427"/>
      <c r="H72" s="437"/>
      <c r="I72" s="399"/>
      <c r="J72" s="399"/>
      <c r="L72" s="407"/>
    </row>
    <row r="73" spans="1:12" ht="38.25" customHeight="1" x14ac:dyDescent="0.25">
      <c r="A73" s="403" t="s">
        <v>173</v>
      </c>
      <c r="B73" s="99" t="s">
        <v>2095</v>
      </c>
      <c r="C73" s="403" t="s">
        <v>2057</v>
      </c>
      <c r="D73" s="405"/>
      <c r="E73" s="436"/>
      <c r="F73" s="436"/>
      <c r="G73" s="427"/>
      <c r="H73" s="437"/>
      <c r="I73" s="399"/>
      <c r="J73" s="399"/>
      <c r="L73" s="407"/>
    </row>
    <row r="74" spans="1:12" ht="20.100000000000001" customHeight="1" x14ac:dyDescent="0.25">
      <c r="A74" s="403" t="s">
        <v>393</v>
      </c>
      <c r="B74" s="99" t="s">
        <v>835</v>
      </c>
      <c r="C74" s="403" t="s">
        <v>1543</v>
      </c>
      <c r="D74" s="405"/>
      <c r="E74" s="436"/>
      <c r="F74" s="436"/>
      <c r="G74" s="427"/>
      <c r="H74" s="437"/>
      <c r="I74" s="399"/>
      <c r="J74" s="399"/>
      <c r="L74" s="407"/>
    </row>
    <row r="75" spans="1:12" ht="30" customHeight="1" x14ac:dyDescent="0.25">
      <c r="A75" s="787" t="s">
        <v>174</v>
      </c>
      <c r="B75" s="694" t="s">
        <v>175</v>
      </c>
      <c r="C75" s="389" t="s">
        <v>2058</v>
      </c>
      <c r="D75" s="434">
        <f>F75+G75</f>
        <v>814454.3</v>
      </c>
      <c r="E75" s="432">
        <v>0</v>
      </c>
      <c r="F75" s="432">
        <v>5622</v>
      </c>
      <c r="G75" s="432">
        <v>808832.3</v>
      </c>
      <c r="H75" s="433">
        <v>0</v>
      </c>
      <c r="I75" s="405" t="e">
        <f>C75-D75</f>
        <v>#VALUE!</v>
      </c>
      <c r="J75" s="412" t="e">
        <f>#REF!-G75</f>
        <v>#REF!</v>
      </c>
      <c r="L75" s="407"/>
    </row>
    <row r="76" spans="1:12" ht="24.75" customHeight="1" x14ac:dyDescent="0.25">
      <c r="A76" s="403" t="s">
        <v>176</v>
      </c>
      <c r="B76" s="100" t="s">
        <v>30</v>
      </c>
      <c r="C76" s="408" t="s">
        <v>2059</v>
      </c>
      <c r="D76" s="434">
        <f>G76+H76</f>
        <v>105218.4</v>
      </c>
      <c r="E76" s="432">
        <v>0</v>
      </c>
      <c r="F76" s="432">
        <v>0</v>
      </c>
      <c r="G76" s="432">
        <v>8705.2000000000007</v>
      </c>
      <c r="H76" s="433">
        <v>96513.2</v>
      </c>
      <c r="I76" s="405" t="e">
        <f>C76-D76</f>
        <v>#VALUE!</v>
      </c>
      <c r="J76" s="412" t="e">
        <f>#REF!-G76</f>
        <v>#REF!</v>
      </c>
    </row>
    <row r="77" spans="1:12" ht="26.25" customHeight="1" x14ac:dyDescent="0.25">
      <c r="A77" s="403" t="s">
        <v>177</v>
      </c>
      <c r="B77" s="100" t="s">
        <v>40</v>
      </c>
      <c r="C77" s="408" t="s">
        <v>2060</v>
      </c>
      <c r="D77" s="434">
        <f>G77</f>
        <v>26423.13</v>
      </c>
      <c r="E77" s="432">
        <v>0</v>
      </c>
      <c r="F77" s="432">
        <v>0</v>
      </c>
      <c r="G77" s="432">
        <v>26423.13</v>
      </c>
      <c r="H77" s="433">
        <v>0</v>
      </c>
      <c r="I77" s="405" t="e">
        <f>C77-D77</f>
        <v>#VALUE!</v>
      </c>
      <c r="J77" s="412" t="e">
        <f>#REF!-G77</f>
        <v>#REF!</v>
      </c>
    </row>
    <row r="78" spans="1:12" s="946" customFormat="1" ht="26.25" customHeight="1" x14ac:dyDescent="0.25">
      <c r="A78" s="1147" t="s">
        <v>1408</v>
      </c>
      <c r="B78" s="100" t="s">
        <v>240</v>
      </c>
      <c r="C78" s="1150" t="s">
        <v>2061</v>
      </c>
      <c r="D78" s="1151"/>
      <c r="E78" s="1152"/>
      <c r="F78" s="1152"/>
      <c r="G78" s="1152"/>
      <c r="H78" s="1153"/>
      <c r="I78" s="1154"/>
      <c r="J78" s="1155"/>
      <c r="K78" s="1156"/>
      <c r="L78" s="1156"/>
    </row>
    <row r="79" spans="1:12" ht="26.25" customHeight="1" x14ac:dyDescent="0.25">
      <c r="A79" s="403"/>
      <c r="B79" s="100" t="s">
        <v>625</v>
      </c>
      <c r="C79" s="408" t="s">
        <v>2062</v>
      </c>
      <c r="D79" s="434"/>
      <c r="E79" s="432"/>
      <c r="F79" s="432"/>
      <c r="G79" s="432"/>
      <c r="H79" s="433"/>
      <c r="I79" s="405"/>
      <c r="J79" s="412"/>
    </row>
    <row r="80" spans="1:12" ht="22.5" customHeight="1" x14ac:dyDescent="0.25">
      <c r="A80" s="388" t="s">
        <v>178</v>
      </c>
      <c r="B80" s="694" t="s">
        <v>179</v>
      </c>
      <c r="C80" s="389" t="s">
        <v>2063</v>
      </c>
      <c r="D80" s="423">
        <f>G80+H80</f>
        <v>253140.4</v>
      </c>
      <c r="E80" s="423">
        <v>0</v>
      </c>
      <c r="F80" s="423">
        <v>0</v>
      </c>
      <c r="G80" s="423">
        <v>122954.4</v>
      </c>
      <c r="H80" s="424">
        <v>130186</v>
      </c>
      <c r="I80" s="399" t="e">
        <f>C80-D80</f>
        <v>#VALUE!</v>
      </c>
      <c r="J80" s="399" t="e">
        <f>#REF!-G80</f>
        <v>#REF!</v>
      </c>
    </row>
    <row r="81" spans="1:12" ht="69.75" customHeight="1" x14ac:dyDescent="0.25">
      <c r="A81" s="408" t="s">
        <v>180</v>
      </c>
      <c r="B81" s="100" t="s">
        <v>1392</v>
      </c>
      <c r="C81" s="408" t="s">
        <v>2064</v>
      </c>
      <c r="D81" s="405">
        <f>E81+F81+G81+H81</f>
        <v>11422.730000000001</v>
      </c>
      <c r="E81" s="423">
        <v>0</v>
      </c>
      <c r="F81" s="423">
        <v>0</v>
      </c>
      <c r="G81" s="427">
        <f>'[1]доступная среда  (2)'!$F$103</f>
        <v>11352.730000000001</v>
      </c>
      <c r="H81" s="437">
        <f>'[1]доступная среда  (2)'!$G$103</f>
        <v>70</v>
      </c>
      <c r="I81" s="399" t="e">
        <f>C81-D81</f>
        <v>#VALUE!</v>
      </c>
      <c r="J81" s="399" t="e">
        <f>#REF!-G81</f>
        <v>#REF!</v>
      </c>
      <c r="L81" s="407"/>
    </row>
    <row r="82" spans="1:12" ht="54" customHeight="1" x14ac:dyDescent="0.25">
      <c r="A82" s="408" t="s">
        <v>181</v>
      </c>
      <c r="B82" s="99" t="s">
        <v>2096</v>
      </c>
      <c r="C82" s="408" t="s">
        <v>2065</v>
      </c>
      <c r="D82" s="405"/>
      <c r="E82" s="423"/>
      <c r="F82" s="423"/>
      <c r="G82" s="427"/>
      <c r="H82" s="437"/>
      <c r="I82" s="399"/>
      <c r="J82" s="399"/>
      <c r="L82" s="407"/>
    </row>
    <row r="83" spans="1:12" ht="27.75" customHeight="1" x14ac:dyDescent="0.25">
      <c r="A83" s="408" t="s">
        <v>1489</v>
      </c>
      <c r="B83" s="99" t="s">
        <v>1401</v>
      </c>
      <c r="C83" s="408" t="s">
        <v>2066</v>
      </c>
      <c r="D83" s="405"/>
      <c r="E83" s="423"/>
      <c r="F83" s="423"/>
      <c r="G83" s="427"/>
      <c r="H83" s="437"/>
      <c r="I83" s="399"/>
      <c r="J83" s="399"/>
      <c r="L83" s="407"/>
    </row>
    <row r="84" spans="1:12" ht="27.75" customHeight="1" x14ac:dyDescent="0.25">
      <c r="A84" s="408" t="s">
        <v>1490</v>
      </c>
      <c r="B84" s="99" t="s">
        <v>1404</v>
      </c>
      <c r="C84" s="408" t="s">
        <v>2067</v>
      </c>
      <c r="D84" s="405"/>
      <c r="E84" s="423"/>
      <c r="F84" s="423"/>
      <c r="G84" s="427"/>
      <c r="H84" s="437"/>
      <c r="I84" s="399"/>
      <c r="J84" s="399"/>
      <c r="L84" s="407"/>
    </row>
    <row r="85" spans="1:12" ht="27" customHeight="1" x14ac:dyDescent="0.25">
      <c r="A85" s="388" t="s">
        <v>182</v>
      </c>
      <c r="B85" s="694" t="s">
        <v>183</v>
      </c>
      <c r="C85" s="389" t="s">
        <v>2068</v>
      </c>
      <c r="D85" s="434">
        <v>0</v>
      </c>
      <c r="E85" s="432">
        <v>0</v>
      </c>
      <c r="F85" s="432">
        <v>0</v>
      </c>
      <c r="G85" s="432">
        <v>0</v>
      </c>
      <c r="H85" s="433">
        <v>0</v>
      </c>
      <c r="I85" s="405" t="e">
        <f>C85-D85</f>
        <v>#VALUE!</v>
      </c>
      <c r="J85" s="412" t="e">
        <f>#REF!-G85</f>
        <v>#REF!</v>
      </c>
      <c r="L85" s="407"/>
    </row>
    <row r="86" spans="1:12" ht="32.25" customHeight="1" x14ac:dyDescent="0.25">
      <c r="A86" s="403" t="s">
        <v>184</v>
      </c>
      <c r="B86" s="99" t="s">
        <v>2097</v>
      </c>
      <c r="C86" s="408" t="s">
        <v>2069</v>
      </c>
      <c r="D86" s="434"/>
      <c r="E86" s="432"/>
      <c r="F86" s="432"/>
      <c r="G86" s="432"/>
      <c r="H86" s="433"/>
      <c r="I86" s="405"/>
      <c r="J86" s="412"/>
      <c r="L86" s="407"/>
    </row>
    <row r="87" spans="1:12" ht="37.5" customHeight="1" x14ac:dyDescent="0.25">
      <c r="A87" s="403" t="s">
        <v>185</v>
      </c>
      <c r="B87" s="99" t="s">
        <v>2098</v>
      </c>
      <c r="C87" s="408" t="s">
        <v>2070</v>
      </c>
      <c r="D87" s="434"/>
      <c r="E87" s="432"/>
      <c r="F87" s="432"/>
      <c r="G87" s="432"/>
      <c r="H87" s="433"/>
      <c r="I87" s="405"/>
      <c r="J87" s="412"/>
      <c r="L87" s="407"/>
    </row>
    <row r="88" spans="1:12" ht="21.75" customHeight="1" x14ac:dyDescent="0.25">
      <c r="A88" s="403" t="s">
        <v>186</v>
      </c>
      <c r="B88" s="99" t="s">
        <v>397</v>
      </c>
      <c r="C88" s="408" t="s">
        <v>2071</v>
      </c>
      <c r="D88" s="434"/>
      <c r="E88" s="432"/>
      <c r="F88" s="432"/>
      <c r="G88" s="432"/>
      <c r="H88" s="433"/>
      <c r="I88" s="405"/>
      <c r="J88" s="412"/>
      <c r="L88" s="407"/>
    </row>
    <row r="89" spans="1:12" ht="29.25" customHeight="1" x14ac:dyDescent="0.25">
      <c r="A89" s="388" t="s">
        <v>187</v>
      </c>
      <c r="B89" s="694" t="s">
        <v>188</v>
      </c>
      <c r="C89" s="389" t="s">
        <v>2072</v>
      </c>
      <c r="D89" s="423">
        <f>E89+F89+G89+H89</f>
        <v>739013.2</v>
      </c>
      <c r="E89" s="423">
        <v>0</v>
      </c>
      <c r="F89" s="423">
        <v>14200</v>
      </c>
      <c r="G89" s="423">
        <v>724813.2</v>
      </c>
      <c r="H89" s="424">
        <v>0</v>
      </c>
      <c r="I89" s="399" t="e">
        <f>C89-D89</f>
        <v>#VALUE!</v>
      </c>
      <c r="J89" s="399" t="e">
        <f>#REF!-G89</f>
        <v>#REF!</v>
      </c>
      <c r="L89" s="407"/>
    </row>
    <row r="90" spans="1:12" ht="28.5" customHeight="1" x14ac:dyDescent="0.25">
      <c r="A90" s="403" t="s">
        <v>189</v>
      </c>
      <c r="B90" s="100" t="s">
        <v>1511</v>
      </c>
      <c r="C90" s="408" t="s">
        <v>2073</v>
      </c>
      <c r="D90" s="434">
        <v>0</v>
      </c>
      <c r="E90" s="432">
        <v>0</v>
      </c>
      <c r="F90" s="432">
        <v>0</v>
      </c>
      <c r="G90" s="432">
        <v>0</v>
      </c>
      <c r="H90" s="433">
        <v>0</v>
      </c>
      <c r="I90" s="405" t="e">
        <f>C90-D90</f>
        <v>#VALUE!</v>
      </c>
      <c r="J90" s="412" t="e">
        <f>#REF!-G90</f>
        <v>#REF!</v>
      </c>
    </row>
    <row r="91" spans="1:12" ht="45" customHeight="1" x14ac:dyDescent="0.25">
      <c r="A91" s="403" t="s">
        <v>190</v>
      </c>
      <c r="B91" s="100" t="s">
        <v>1512</v>
      </c>
      <c r="C91" s="408" t="s">
        <v>2074</v>
      </c>
      <c r="D91" s="434">
        <v>0</v>
      </c>
      <c r="E91" s="432">
        <v>0</v>
      </c>
      <c r="F91" s="432">
        <v>0</v>
      </c>
      <c r="G91" s="432">
        <v>0</v>
      </c>
      <c r="H91" s="433">
        <v>0</v>
      </c>
      <c r="I91" s="405" t="e">
        <f>C91-D91</f>
        <v>#VALUE!</v>
      </c>
      <c r="J91" s="412" t="e">
        <f>#REF!-G91</f>
        <v>#REF!</v>
      </c>
    </row>
    <row r="92" spans="1:12" ht="31.5" customHeight="1" x14ac:dyDescent="0.25">
      <c r="A92" s="403" t="s">
        <v>191</v>
      </c>
      <c r="B92" s="100" t="s">
        <v>1513</v>
      </c>
      <c r="C92" s="408" t="s">
        <v>2075</v>
      </c>
      <c r="D92" s="423">
        <f>F92+G92+H92</f>
        <v>946095.83</v>
      </c>
      <c r="E92" s="423">
        <v>0</v>
      </c>
      <c r="F92" s="423">
        <f>F75</f>
        <v>5622</v>
      </c>
      <c r="G92" s="423">
        <f>G75+G76+G77</f>
        <v>843960.63</v>
      </c>
      <c r="H92" s="424">
        <f>H76</f>
        <v>96513.2</v>
      </c>
      <c r="I92" s="399" t="e">
        <f>C92-D92</f>
        <v>#VALUE!</v>
      </c>
      <c r="J92" s="399" t="e">
        <f>#REF!-G92</f>
        <v>#REF!</v>
      </c>
    </row>
    <row r="93" spans="1:12" ht="27.75" customHeight="1" x14ac:dyDescent="0.25">
      <c r="A93" s="388" t="s">
        <v>192</v>
      </c>
      <c r="B93" s="786" t="s">
        <v>193</v>
      </c>
      <c r="C93" s="389" t="s">
        <v>2076</v>
      </c>
      <c r="D93" s="434"/>
      <c r="E93" s="432"/>
      <c r="F93" s="432"/>
      <c r="G93" s="432"/>
      <c r="H93" s="433"/>
      <c r="I93" s="405"/>
      <c r="J93" s="412"/>
      <c r="L93" s="407"/>
    </row>
    <row r="94" spans="1:12" ht="29.25" customHeight="1" x14ac:dyDescent="0.25">
      <c r="A94" s="403" t="s">
        <v>194</v>
      </c>
      <c r="B94" s="99" t="s">
        <v>1059</v>
      </c>
      <c r="C94" s="408" t="s">
        <v>2077</v>
      </c>
      <c r="D94" s="434"/>
      <c r="E94" s="432"/>
      <c r="F94" s="432"/>
      <c r="G94" s="432"/>
      <c r="H94" s="433"/>
      <c r="I94" s="405"/>
      <c r="J94" s="412"/>
      <c r="L94" s="407"/>
    </row>
    <row r="95" spans="1:12" ht="32.25" customHeight="1" x14ac:dyDescent="0.25">
      <c r="A95" s="403" t="s">
        <v>624</v>
      </c>
      <c r="B95" s="99" t="s">
        <v>398</v>
      </c>
      <c r="C95" s="408" t="s">
        <v>2078</v>
      </c>
      <c r="D95" s="434"/>
      <c r="E95" s="432"/>
      <c r="F95" s="432"/>
      <c r="G95" s="432"/>
      <c r="H95" s="433"/>
      <c r="I95" s="405"/>
      <c r="J95" s="412"/>
      <c r="L95" s="407"/>
    </row>
    <row r="96" spans="1:12" ht="21" customHeight="1" x14ac:dyDescent="0.25">
      <c r="A96" s="403"/>
      <c r="B96" s="804" t="s">
        <v>625</v>
      </c>
      <c r="C96" s="408" t="s">
        <v>2079</v>
      </c>
      <c r="D96" s="434"/>
      <c r="E96" s="432"/>
      <c r="F96" s="432"/>
      <c r="G96" s="432"/>
      <c r="H96" s="433"/>
      <c r="I96" s="405"/>
      <c r="J96" s="412"/>
      <c r="L96" s="407"/>
    </row>
    <row r="97" spans="1:14" ht="23.25" customHeight="1" x14ac:dyDescent="0.25">
      <c r="A97" s="388" t="s">
        <v>195</v>
      </c>
      <c r="B97" s="786" t="s">
        <v>196</v>
      </c>
      <c r="C97" s="389" t="s">
        <v>2080</v>
      </c>
      <c r="D97" s="434"/>
      <c r="E97" s="432"/>
      <c r="F97" s="432"/>
      <c r="G97" s="432"/>
      <c r="H97" s="433"/>
      <c r="I97" s="405"/>
      <c r="J97" s="412"/>
      <c r="L97" s="407"/>
    </row>
    <row r="98" spans="1:14" ht="42" customHeight="1" x14ac:dyDescent="0.25">
      <c r="A98" s="403" t="s">
        <v>197</v>
      </c>
      <c r="B98" s="99" t="s">
        <v>984</v>
      </c>
      <c r="C98" s="438" t="s">
        <v>2080</v>
      </c>
      <c r="D98" s="434"/>
      <c r="E98" s="432"/>
      <c r="F98" s="432"/>
      <c r="G98" s="432"/>
      <c r="H98" s="433"/>
      <c r="I98" s="405"/>
      <c r="J98" s="412"/>
      <c r="L98" s="407"/>
    </row>
    <row r="99" spans="1:14" x14ac:dyDescent="0.25">
      <c r="B99" s="802"/>
      <c r="N99" s="439"/>
    </row>
    <row r="100" spans="1:14" x14ac:dyDescent="0.25">
      <c r="B100" s="802"/>
    </row>
    <row r="101" spans="1:14" x14ac:dyDescent="0.25">
      <c r="B101" s="802"/>
      <c r="N101" s="439"/>
    </row>
    <row r="102" spans="1:14" x14ac:dyDescent="0.25">
      <c r="B102" s="802"/>
    </row>
    <row r="104" spans="1:14" x14ac:dyDescent="0.25">
      <c r="C104" s="440"/>
    </row>
    <row r="105" spans="1:14" x14ac:dyDescent="0.25">
      <c r="B105" s="393"/>
      <c r="C105" s="440"/>
    </row>
    <row r="106" spans="1:14" x14ac:dyDescent="0.25">
      <c r="B106" s="393"/>
      <c r="C106" s="441"/>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298"/>
  <sheetViews>
    <sheetView tabSelected="1" zoomScale="70" zoomScaleNormal="70" zoomScaleSheetLayoutView="70" zoomScalePageLayoutView="40" workbookViewId="0">
      <selection activeCell="E4" sqref="E4:G4"/>
    </sheetView>
  </sheetViews>
  <sheetFormatPr defaultColWidth="17" defaultRowHeight="18" x14ac:dyDescent="0.25"/>
  <cols>
    <col min="1" max="1" width="7.28515625" style="24" customWidth="1"/>
    <col min="2" max="2" width="99" style="25" customWidth="1"/>
    <col min="3" max="3" width="19.42578125" style="26" customWidth="1"/>
    <col min="4" max="4" width="16.28515625" style="32" customWidth="1"/>
    <col min="5" max="5" width="17.42578125" style="32" customWidth="1"/>
    <col min="6" max="7" width="19.28515625" style="32" customWidth="1"/>
    <col min="8" max="8" width="18.140625" style="29" hidden="1" customWidth="1"/>
    <col min="9" max="9" width="15.28515625" style="27" hidden="1" customWidth="1"/>
    <col min="10" max="10" width="17" style="27" hidden="1" customWidth="1"/>
    <col min="11" max="11" width="18" style="27" hidden="1" customWidth="1"/>
    <col min="12" max="12" width="16.28515625" style="27" hidden="1" customWidth="1"/>
    <col min="13" max="13" width="18.140625" style="543" hidden="1" customWidth="1"/>
    <col min="14" max="14" width="8.140625" style="543" hidden="1" customWidth="1"/>
    <col min="15" max="15" width="5" style="543" hidden="1" customWidth="1"/>
    <col min="16" max="16" width="18.7109375" style="32" customWidth="1"/>
    <col min="17" max="17" width="21.85546875" style="543" bestFit="1" customWidth="1"/>
    <col min="18" max="19" width="19.85546875" style="27" bestFit="1" customWidth="1"/>
    <col min="20" max="20" width="17.85546875" style="27" bestFit="1" customWidth="1"/>
    <col min="21" max="21" width="19.42578125" style="27" bestFit="1" customWidth="1"/>
    <col min="22" max="22" width="17.85546875" style="27" bestFit="1" customWidth="1"/>
    <col min="23" max="24" width="17" style="27"/>
    <col min="25" max="25" width="17.85546875" style="27" bestFit="1" customWidth="1"/>
    <col min="26" max="257" width="17" style="27"/>
    <col min="258" max="258" width="7.42578125" style="27" customWidth="1"/>
    <col min="259" max="259" width="100" style="27" customWidth="1"/>
    <col min="260" max="260" width="24.42578125" style="27" customWidth="1"/>
    <col min="261" max="261" width="20.42578125" style="27" customWidth="1"/>
    <col min="262" max="262" width="17.42578125" style="27" customWidth="1"/>
    <col min="263" max="263" width="19.140625" style="27" customWidth="1"/>
    <col min="264" max="264" width="22.85546875" style="27" customWidth="1"/>
    <col min="265" max="272" width="0" style="27" hidden="1" customWidth="1"/>
    <col min="273" max="273" width="21.85546875" style="27" bestFit="1" customWidth="1"/>
    <col min="274" max="275" width="19.85546875" style="27" bestFit="1" customWidth="1"/>
    <col min="276" max="513" width="17" style="27"/>
    <col min="514" max="514" width="7.42578125" style="27" customWidth="1"/>
    <col min="515" max="515" width="100" style="27" customWidth="1"/>
    <col min="516" max="516" width="24.42578125" style="27" customWidth="1"/>
    <col min="517" max="517" width="20.42578125" style="27" customWidth="1"/>
    <col min="518" max="518" width="17.42578125" style="27" customWidth="1"/>
    <col min="519" max="519" width="19.140625" style="27" customWidth="1"/>
    <col min="520" max="520" width="22.85546875" style="27" customWidth="1"/>
    <col min="521" max="528" width="0" style="27" hidden="1" customWidth="1"/>
    <col min="529" max="529" width="21.85546875" style="27" bestFit="1" customWidth="1"/>
    <col min="530" max="531" width="19.85546875" style="27" bestFit="1" customWidth="1"/>
    <col min="532" max="769" width="17" style="27"/>
    <col min="770" max="770" width="7.42578125" style="27" customWidth="1"/>
    <col min="771" max="771" width="100" style="27" customWidth="1"/>
    <col min="772" max="772" width="24.42578125" style="27" customWidth="1"/>
    <col min="773" max="773" width="20.42578125" style="27" customWidth="1"/>
    <col min="774" max="774" width="17.42578125" style="27" customWidth="1"/>
    <col min="775" max="775" width="19.140625" style="27" customWidth="1"/>
    <col min="776" max="776" width="22.85546875" style="27" customWidth="1"/>
    <col min="777" max="784" width="0" style="27" hidden="1" customWidth="1"/>
    <col min="785" max="785" width="21.85546875" style="27" bestFit="1" customWidth="1"/>
    <col min="786" max="787" width="19.85546875" style="27" bestFit="1" customWidth="1"/>
    <col min="788" max="1025" width="17" style="27"/>
    <col min="1026" max="1026" width="7.42578125" style="27" customWidth="1"/>
    <col min="1027" max="1027" width="100" style="27" customWidth="1"/>
    <col min="1028" max="1028" width="24.42578125" style="27" customWidth="1"/>
    <col min="1029" max="1029" width="20.42578125" style="27" customWidth="1"/>
    <col min="1030" max="1030" width="17.42578125" style="27" customWidth="1"/>
    <col min="1031" max="1031" width="19.140625" style="27" customWidth="1"/>
    <col min="1032" max="1032" width="22.85546875" style="27" customWidth="1"/>
    <col min="1033" max="1040" width="0" style="27" hidden="1" customWidth="1"/>
    <col min="1041" max="1041" width="21.85546875" style="27" bestFit="1" customWidth="1"/>
    <col min="1042" max="1043" width="19.85546875" style="27" bestFit="1" customWidth="1"/>
    <col min="1044" max="1281" width="17" style="27"/>
    <col min="1282" max="1282" width="7.42578125" style="27" customWidth="1"/>
    <col min="1283" max="1283" width="100" style="27" customWidth="1"/>
    <col min="1284" max="1284" width="24.42578125" style="27" customWidth="1"/>
    <col min="1285" max="1285" width="20.42578125" style="27" customWidth="1"/>
    <col min="1286" max="1286" width="17.42578125" style="27" customWidth="1"/>
    <col min="1287" max="1287" width="19.140625" style="27" customWidth="1"/>
    <col min="1288" max="1288" width="22.85546875" style="27" customWidth="1"/>
    <col min="1289" max="1296" width="0" style="27" hidden="1" customWidth="1"/>
    <col min="1297" max="1297" width="21.85546875" style="27" bestFit="1" customWidth="1"/>
    <col min="1298" max="1299" width="19.85546875" style="27" bestFit="1" customWidth="1"/>
    <col min="1300" max="1537" width="17" style="27"/>
    <col min="1538" max="1538" width="7.42578125" style="27" customWidth="1"/>
    <col min="1539" max="1539" width="100" style="27" customWidth="1"/>
    <col min="1540" max="1540" width="24.42578125" style="27" customWidth="1"/>
    <col min="1541" max="1541" width="20.42578125" style="27" customWidth="1"/>
    <col min="1542" max="1542" width="17.42578125" style="27" customWidth="1"/>
    <col min="1543" max="1543" width="19.140625" style="27" customWidth="1"/>
    <col min="1544" max="1544" width="22.85546875" style="27" customWidth="1"/>
    <col min="1545" max="1552" width="0" style="27" hidden="1" customWidth="1"/>
    <col min="1553" max="1553" width="21.85546875" style="27" bestFit="1" customWidth="1"/>
    <col min="1554" max="1555" width="19.85546875" style="27" bestFit="1" customWidth="1"/>
    <col min="1556" max="1793" width="17" style="27"/>
    <col min="1794" max="1794" width="7.42578125" style="27" customWidth="1"/>
    <col min="1795" max="1795" width="100" style="27" customWidth="1"/>
    <col min="1796" max="1796" width="24.42578125" style="27" customWidth="1"/>
    <col min="1797" max="1797" width="20.42578125" style="27" customWidth="1"/>
    <col min="1798" max="1798" width="17.42578125" style="27" customWidth="1"/>
    <col min="1799" max="1799" width="19.140625" style="27" customWidth="1"/>
    <col min="1800" max="1800" width="22.85546875" style="27" customWidth="1"/>
    <col min="1801" max="1808" width="0" style="27" hidden="1" customWidth="1"/>
    <col min="1809" max="1809" width="21.85546875" style="27" bestFit="1" customWidth="1"/>
    <col min="1810" max="1811" width="19.85546875" style="27" bestFit="1" customWidth="1"/>
    <col min="1812" max="2049" width="17" style="27"/>
    <col min="2050" max="2050" width="7.42578125" style="27" customWidth="1"/>
    <col min="2051" max="2051" width="100" style="27" customWidth="1"/>
    <col min="2052" max="2052" width="24.42578125" style="27" customWidth="1"/>
    <col min="2053" max="2053" width="20.42578125" style="27" customWidth="1"/>
    <col min="2054" max="2054" width="17.42578125" style="27" customWidth="1"/>
    <col min="2055" max="2055" width="19.140625" style="27" customWidth="1"/>
    <col min="2056" max="2056" width="22.85546875" style="27" customWidth="1"/>
    <col min="2057" max="2064" width="0" style="27" hidden="1" customWidth="1"/>
    <col min="2065" max="2065" width="21.85546875" style="27" bestFit="1" customWidth="1"/>
    <col min="2066" max="2067" width="19.85546875" style="27" bestFit="1" customWidth="1"/>
    <col min="2068" max="2305" width="17" style="27"/>
    <col min="2306" max="2306" width="7.42578125" style="27" customWidth="1"/>
    <col min="2307" max="2307" width="100" style="27" customWidth="1"/>
    <col min="2308" max="2308" width="24.42578125" style="27" customWidth="1"/>
    <col min="2309" max="2309" width="20.42578125" style="27" customWidth="1"/>
    <col min="2310" max="2310" width="17.42578125" style="27" customWidth="1"/>
    <col min="2311" max="2311" width="19.140625" style="27" customWidth="1"/>
    <col min="2312" max="2312" width="22.85546875" style="27" customWidth="1"/>
    <col min="2313" max="2320" width="0" style="27" hidden="1" customWidth="1"/>
    <col min="2321" max="2321" width="21.85546875" style="27" bestFit="1" customWidth="1"/>
    <col min="2322" max="2323" width="19.85546875" style="27" bestFit="1" customWidth="1"/>
    <col min="2324" max="2561" width="17" style="27"/>
    <col min="2562" max="2562" width="7.42578125" style="27" customWidth="1"/>
    <col min="2563" max="2563" width="100" style="27" customWidth="1"/>
    <col min="2564" max="2564" width="24.42578125" style="27" customWidth="1"/>
    <col min="2565" max="2565" width="20.42578125" style="27" customWidth="1"/>
    <col min="2566" max="2566" width="17.42578125" style="27" customWidth="1"/>
    <col min="2567" max="2567" width="19.140625" style="27" customWidth="1"/>
    <col min="2568" max="2568" width="22.85546875" style="27" customWidth="1"/>
    <col min="2569" max="2576" width="0" style="27" hidden="1" customWidth="1"/>
    <col min="2577" max="2577" width="21.85546875" style="27" bestFit="1" customWidth="1"/>
    <col min="2578" max="2579" width="19.85546875" style="27" bestFit="1" customWidth="1"/>
    <col min="2580" max="2817" width="17" style="27"/>
    <col min="2818" max="2818" width="7.42578125" style="27" customWidth="1"/>
    <col min="2819" max="2819" width="100" style="27" customWidth="1"/>
    <col min="2820" max="2820" width="24.42578125" style="27" customWidth="1"/>
    <col min="2821" max="2821" width="20.42578125" style="27" customWidth="1"/>
    <col min="2822" max="2822" width="17.42578125" style="27" customWidth="1"/>
    <col min="2823" max="2823" width="19.140625" style="27" customWidth="1"/>
    <col min="2824" max="2824" width="22.85546875" style="27" customWidth="1"/>
    <col min="2825" max="2832" width="0" style="27" hidden="1" customWidth="1"/>
    <col min="2833" max="2833" width="21.85546875" style="27" bestFit="1" customWidth="1"/>
    <col min="2834" max="2835" width="19.85546875" style="27" bestFit="1" customWidth="1"/>
    <col min="2836" max="3073" width="17" style="27"/>
    <col min="3074" max="3074" width="7.42578125" style="27" customWidth="1"/>
    <col min="3075" max="3075" width="100" style="27" customWidth="1"/>
    <col min="3076" max="3076" width="24.42578125" style="27" customWidth="1"/>
    <col min="3077" max="3077" width="20.42578125" style="27" customWidth="1"/>
    <col min="3078" max="3078" width="17.42578125" style="27" customWidth="1"/>
    <col min="3079" max="3079" width="19.140625" style="27" customWidth="1"/>
    <col min="3080" max="3080" width="22.85546875" style="27" customWidth="1"/>
    <col min="3081" max="3088" width="0" style="27" hidden="1" customWidth="1"/>
    <col min="3089" max="3089" width="21.85546875" style="27" bestFit="1" customWidth="1"/>
    <col min="3090" max="3091" width="19.85546875" style="27" bestFit="1" customWidth="1"/>
    <col min="3092" max="3329" width="17" style="27"/>
    <col min="3330" max="3330" width="7.42578125" style="27" customWidth="1"/>
    <col min="3331" max="3331" width="100" style="27" customWidth="1"/>
    <col min="3332" max="3332" width="24.42578125" style="27" customWidth="1"/>
    <col min="3333" max="3333" width="20.42578125" style="27" customWidth="1"/>
    <col min="3334" max="3334" width="17.42578125" style="27" customWidth="1"/>
    <col min="3335" max="3335" width="19.140625" style="27" customWidth="1"/>
    <col min="3336" max="3336" width="22.85546875" style="27" customWidth="1"/>
    <col min="3337" max="3344" width="0" style="27" hidden="1" customWidth="1"/>
    <col min="3345" max="3345" width="21.85546875" style="27" bestFit="1" customWidth="1"/>
    <col min="3346" max="3347" width="19.85546875" style="27" bestFit="1" customWidth="1"/>
    <col min="3348" max="3585" width="17" style="27"/>
    <col min="3586" max="3586" width="7.42578125" style="27" customWidth="1"/>
    <col min="3587" max="3587" width="100" style="27" customWidth="1"/>
    <col min="3588" max="3588" width="24.42578125" style="27" customWidth="1"/>
    <col min="3589" max="3589" width="20.42578125" style="27" customWidth="1"/>
    <col min="3590" max="3590" width="17.42578125" style="27" customWidth="1"/>
    <col min="3591" max="3591" width="19.140625" style="27" customWidth="1"/>
    <col min="3592" max="3592" width="22.85546875" style="27" customWidth="1"/>
    <col min="3593" max="3600" width="0" style="27" hidden="1" customWidth="1"/>
    <col min="3601" max="3601" width="21.85546875" style="27" bestFit="1" customWidth="1"/>
    <col min="3602" max="3603" width="19.85546875" style="27" bestFit="1" customWidth="1"/>
    <col min="3604" max="3841" width="17" style="27"/>
    <col min="3842" max="3842" width="7.42578125" style="27" customWidth="1"/>
    <col min="3843" max="3843" width="100" style="27" customWidth="1"/>
    <col min="3844" max="3844" width="24.42578125" style="27" customWidth="1"/>
    <col min="3845" max="3845" width="20.42578125" style="27" customWidth="1"/>
    <col min="3846" max="3846" width="17.42578125" style="27" customWidth="1"/>
    <col min="3847" max="3847" width="19.140625" style="27" customWidth="1"/>
    <col min="3848" max="3848" width="22.85546875" style="27" customWidth="1"/>
    <col min="3849" max="3856" width="0" style="27" hidden="1" customWidth="1"/>
    <col min="3857" max="3857" width="21.85546875" style="27" bestFit="1" customWidth="1"/>
    <col min="3858" max="3859" width="19.85546875" style="27" bestFit="1" customWidth="1"/>
    <col min="3860" max="4097" width="17" style="27"/>
    <col min="4098" max="4098" width="7.42578125" style="27" customWidth="1"/>
    <col min="4099" max="4099" width="100" style="27" customWidth="1"/>
    <col min="4100" max="4100" width="24.42578125" style="27" customWidth="1"/>
    <col min="4101" max="4101" width="20.42578125" style="27" customWidth="1"/>
    <col min="4102" max="4102" width="17.42578125" style="27" customWidth="1"/>
    <col min="4103" max="4103" width="19.140625" style="27" customWidth="1"/>
    <col min="4104" max="4104" width="22.85546875" style="27" customWidth="1"/>
    <col min="4105" max="4112" width="0" style="27" hidden="1" customWidth="1"/>
    <col min="4113" max="4113" width="21.85546875" style="27" bestFit="1" customWidth="1"/>
    <col min="4114" max="4115" width="19.85546875" style="27" bestFit="1" customWidth="1"/>
    <col min="4116" max="4353" width="17" style="27"/>
    <col min="4354" max="4354" width="7.42578125" style="27" customWidth="1"/>
    <col min="4355" max="4355" width="100" style="27" customWidth="1"/>
    <col min="4356" max="4356" width="24.42578125" style="27" customWidth="1"/>
    <col min="4357" max="4357" width="20.42578125" style="27" customWidth="1"/>
    <col min="4358" max="4358" width="17.42578125" style="27" customWidth="1"/>
    <col min="4359" max="4359" width="19.140625" style="27" customWidth="1"/>
    <col min="4360" max="4360" width="22.85546875" style="27" customWidth="1"/>
    <col min="4361" max="4368" width="0" style="27" hidden="1" customWidth="1"/>
    <col min="4369" max="4369" width="21.85546875" style="27" bestFit="1" customWidth="1"/>
    <col min="4370" max="4371" width="19.85546875" style="27" bestFit="1" customWidth="1"/>
    <col min="4372" max="4609" width="17" style="27"/>
    <col min="4610" max="4610" width="7.42578125" style="27" customWidth="1"/>
    <col min="4611" max="4611" width="100" style="27" customWidth="1"/>
    <col min="4612" max="4612" width="24.42578125" style="27" customWidth="1"/>
    <col min="4613" max="4613" width="20.42578125" style="27" customWidth="1"/>
    <col min="4614" max="4614" width="17.42578125" style="27" customWidth="1"/>
    <col min="4615" max="4615" width="19.140625" style="27" customWidth="1"/>
    <col min="4616" max="4616" width="22.85546875" style="27" customWidth="1"/>
    <col min="4617" max="4624" width="0" style="27" hidden="1" customWidth="1"/>
    <col min="4625" max="4625" width="21.85546875" style="27" bestFit="1" customWidth="1"/>
    <col min="4626" max="4627" width="19.85546875" style="27" bestFit="1" customWidth="1"/>
    <col min="4628" max="4865" width="17" style="27"/>
    <col min="4866" max="4866" width="7.42578125" style="27" customWidth="1"/>
    <col min="4867" max="4867" width="100" style="27" customWidth="1"/>
    <col min="4868" max="4868" width="24.42578125" style="27" customWidth="1"/>
    <col min="4869" max="4869" width="20.42578125" style="27" customWidth="1"/>
    <col min="4870" max="4870" width="17.42578125" style="27" customWidth="1"/>
    <col min="4871" max="4871" width="19.140625" style="27" customWidth="1"/>
    <col min="4872" max="4872" width="22.85546875" style="27" customWidth="1"/>
    <col min="4873" max="4880" width="0" style="27" hidden="1" customWidth="1"/>
    <col min="4881" max="4881" width="21.85546875" style="27" bestFit="1" customWidth="1"/>
    <col min="4882" max="4883" width="19.85546875" style="27" bestFit="1" customWidth="1"/>
    <col min="4884" max="5121" width="17" style="27"/>
    <col min="5122" max="5122" width="7.42578125" style="27" customWidth="1"/>
    <col min="5123" max="5123" width="100" style="27" customWidth="1"/>
    <col min="5124" max="5124" width="24.42578125" style="27" customWidth="1"/>
    <col min="5125" max="5125" width="20.42578125" style="27" customWidth="1"/>
    <col min="5126" max="5126" width="17.42578125" style="27" customWidth="1"/>
    <col min="5127" max="5127" width="19.140625" style="27" customWidth="1"/>
    <col min="5128" max="5128" width="22.85546875" style="27" customWidth="1"/>
    <col min="5129" max="5136" width="0" style="27" hidden="1" customWidth="1"/>
    <col min="5137" max="5137" width="21.85546875" style="27" bestFit="1" customWidth="1"/>
    <col min="5138" max="5139" width="19.85546875" style="27" bestFit="1" customWidth="1"/>
    <col min="5140" max="5377" width="17" style="27"/>
    <col min="5378" max="5378" width="7.42578125" style="27" customWidth="1"/>
    <col min="5379" max="5379" width="100" style="27" customWidth="1"/>
    <col min="5380" max="5380" width="24.42578125" style="27" customWidth="1"/>
    <col min="5381" max="5381" width="20.42578125" style="27" customWidth="1"/>
    <col min="5382" max="5382" width="17.42578125" style="27" customWidth="1"/>
    <col min="5383" max="5383" width="19.140625" style="27" customWidth="1"/>
    <col min="5384" max="5384" width="22.85546875" style="27" customWidth="1"/>
    <col min="5385" max="5392" width="0" style="27" hidden="1" customWidth="1"/>
    <col min="5393" max="5393" width="21.85546875" style="27" bestFit="1" customWidth="1"/>
    <col min="5394" max="5395" width="19.85546875" style="27" bestFit="1" customWidth="1"/>
    <col min="5396" max="5633" width="17" style="27"/>
    <col min="5634" max="5634" width="7.42578125" style="27" customWidth="1"/>
    <col min="5635" max="5635" width="100" style="27" customWidth="1"/>
    <col min="5636" max="5636" width="24.42578125" style="27" customWidth="1"/>
    <col min="5637" max="5637" width="20.42578125" style="27" customWidth="1"/>
    <col min="5638" max="5638" width="17.42578125" style="27" customWidth="1"/>
    <col min="5639" max="5639" width="19.140625" style="27" customWidth="1"/>
    <col min="5640" max="5640" width="22.85546875" style="27" customWidth="1"/>
    <col min="5641" max="5648" width="0" style="27" hidden="1" customWidth="1"/>
    <col min="5649" max="5649" width="21.85546875" style="27" bestFit="1" customWidth="1"/>
    <col min="5650" max="5651" width="19.85546875" style="27" bestFit="1" customWidth="1"/>
    <col min="5652" max="5889" width="17" style="27"/>
    <col min="5890" max="5890" width="7.42578125" style="27" customWidth="1"/>
    <col min="5891" max="5891" width="100" style="27" customWidth="1"/>
    <col min="5892" max="5892" width="24.42578125" style="27" customWidth="1"/>
    <col min="5893" max="5893" width="20.42578125" style="27" customWidth="1"/>
    <col min="5894" max="5894" width="17.42578125" style="27" customWidth="1"/>
    <col min="5895" max="5895" width="19.140625" style="27" customWidth="1"/>
    <col min="5896" max="5896" width="22.85546875" style="27" customWidth="1"/>
    <col min="5897" max="5904" width="0" style="27" hidden="1" customWidth="1"/>
    <col min="5905" max="5905" width="21.85546875" style="27" bestFit="1" customWidth="1"/>
    <col min="5906" max="5907" width="19.85546875" style="27" bestFit="1" customWidth="1"/>
    <col min="5908" max="6145" width="17" style="27"/>
    <col min="6146" max="6146" width="7.42578125" style="27" customWidth="1"/>
    <col min="6147" max="6147" width="100" style="27" customWidth="1"/>
    <col min="6148" max="6148" width="24.42578125" style="27" customWidth="1"/>
    <col min="6149" max="6149" width="20.42578125" style="27" customWidth="1"/>
    <col min="6150" max="6150" width="17.42578125" style="27" customWidth="1"/>
    <col min="6151" max="6151" width="19.140625" style="27" customWidth="1"/>
    <col min="6152" max="6152" width="22.85546875" style="27" customWidth="1"/>
    <col min="6153" max="6160" width="0" style="27" hidden="1" customWidth="1"/>
    <col min="6161" max="6161" width="21.85546875" style="27" bestFit="1" customWidth="1"/>
    <col min="6162" max="6163" width="19.85546875" style="27" bestFit="1" customWidth="1"/>
    <col min="6164" max="6401" width="17" style="27"/>
    <col min="6402" max="6402" width="7.42578125" style="27" customWidth="1"/>
    <col min="6403" max="6403" width="100" style="27" customWidth="1"/>
    <col min="6404" max="6404" width="24.42578125" style="27" customWidth="1"/>
    <col min="6405" max="6405" width="20.42578125" style="27" customWidth="1"/>
    <col min="6406" max="6406" width="17.42578125" style="27" customWidth="1"/>
    <col min="6407" max="6407" width="19.140625" style="27" customWidth="1"/>
    <col min="6408" max="6408" width="22.85546875" style="27" customWidth="1"/>
    <col min="6409" max="6416" width="0" style="27" hidden="1" customWidth="1"/>
    <col min="6417" max="6417" width="21.85546875" style="27" bestFit="1" customWidth="1"/>
    <col min="6418" max="6419" width="19.85546875" style="27" bestFit="1" customWidth="1"/>
    <col min="6420" max="6657" width="17" style="27"/>
    <col min="6658" max="6658" width="7.42578125" style="27" customWidth="1"/>
    <col min="6659" max="6659" width="100" style="27" customWidth="1"/>
    <col min="6660" max="6660" width="24.42578125" style="27" customWidth="1"/>
    <col min="6661" max="6661" width="20.42578125" style="27" customWidth="1"/>
    <col min="6662" max="6662" width="17.42578125" style="27" customWidth="1"/>
    <col min="6663" max="6663" width="19.140625" style="27" customWidth="1"/>
    <col min="6664" max="6664" width="22.85546875" style="27" customWidth="1"/>
    <col min="6665" max="6672" width="0" style="27" hidden="1" customWidth="1"/>
    <col min="6673" max="6673" width="21.85546875" style="27" bestFit="1" customWidth="1"/>
    <col min="6674" max="6675" width="19.85546875" style="27" bestFit="1" customWidth="1"/>
    <col min="6676" max="6913" width="17" style="27"/>
    <col min="6914" max="6914" width="7.42578125" style="27" customWidth="1"/>
    <col min="6915" max="6915" width="100" style="27" customWidth="1"/>
    <col min="6916" max="6916" width="24.42578125" style="27" customWidth="1"/>
    <col min="6917" max="6917" width="20.42578125" style="27" customWidth="1"/>
    <col min="6918" max="6918" width="17.42578125" style="27" customWidth="1"/>
    <col min="6919" max="6919" width="19.140625" style="27" customWidth="1"/>
    <col min="6920" max="6920" width="22.85546875" style="27" customWidth="1"/>
    <col min="6921" max="6928" width="0" style="27" hidden="1" customWidth="1"/>
    <col min="6929" max="6929" width="21.85546875" style="27" bestFit="1" customWidth="1"/>
    <col min="6930" max="6931" width="19.85546875" style="27" bestFit="1" customWidth="1"/>
    <col min="6932" max="7169" width="17" style="27"/>
    <col min="7170" max="7170" width="7.42578125" style="27" customWidth="1"/>
    <col min="7171" max="7171" width="100" style="27" customWidth="1"/>
    <col min="7172" max="7172" width="24.42578125" style="27" customWidth="1"/>
    <col min="7173" max="7173" width="20.42578125" style="27" customWidth="1"/>
    <col min="7174" max="7174" width="17.42578125" style="27" customWidth="1"/>
    <col min="7175" max="7175" width="19.140625" style="27" customWidth="1"/>
    <col min="7176" max="7176" width="22.85546875" style="27" customWidth="1"/>
    <col min="7177" max="7184" width="0" style="27" hidden="1" customWidth="1"/>
    <col min="7185" max="7185" width="21.85546875" style="27" bestFit="1" customWidth="1"/>
    <col min="7186" max="7187" width="19.85546875" style="27" bestFit="1" customWidth="1"/>
    <col min="7188" max="7425" width="17" style="27"/>
    <col min="7426" max="7426" width="7.42578125" style="27" customWidth="1"/>
    <col min="7427" max="7427" width="100" style="27" customWidth="1"/>
    <col min="7428" max="7428" width="24.42578125" style="27" customWidth="1"/>
    <col min="7429" max="7429" width="20.42578125" style="27" customWidth="1"/>
    <col min="7430" max="7430" width="17.42578125" style="27" customWidth="1"/>
    <col min="7431" max="7431" width="19.140625" style="27" customWidth="1"/>
    <col min="7432" max="7432" width="22.85546875" style="27" customWidth="1"/>
    <col min="7433" max="7440" width="0" style="27" hidden="1" customWidth="1"/>
    <col min="7441" max="7441" width="21.85546875" style="27" bestFit="1" customWidth="1"/>
    <col min="7442" max="7443" width="19.85546875" style="27" bestFit="1" customWidth="1"/>
    <col min="7444" max="7681" width="17" style="27"/>
    <col min="7682" max="7682" width="7.42578125" style="27" customWidth="1"/>
    <col min="7683" max="7683" width="100" style="27" customWidth="1"/>
    <col min="7684" max="7684" width="24.42578125" style="27" customWidth="1"/>
    <col min="7685" max="7685" width="20.42578125" style="27" customWidth="1"/>
    <col min="7686" max="7686" width="17.42578125" style="27" customWidth="1"/>
    <col min="7687" max="7687" width="19.140625" style="27" customWidth="1"/>
    <col min="7688" max="7688" width="22.85546875" style="27" customWidth="1"/>
    <col min="7689" max="7696" width="0" style="27" hidden="1" customWidth="1"/>
    <col min="7697" max="7697" width="21.85546875" style="27" bestFit="1" customWidth="1"/>
    <col min="7698" max="7699" width="19.85546875" style="27" bestFit="1" customWidth="1"/>
    <col min="7700" max="7937" width="17" style="27"/>
    <col min="7938" max="7938" width="7.42578125" style="27" customWidth="1"/>
    <col min="7939" max="7939" width="100" style="27" customWidth="1"/>
    <col min="7940" max="7940" width="24.42578125" style="27" customWidth="1"/>
    <col min="7941" max="7941" width="20.42578125" style="27" customWidth="1"/>
    <col min="7942" max="7942" width="17.42578125" style="27" customWidth="1"/>
    <col min="7943" max="7943" width="19.140625" style="27" customWidth="1"/>
    <col min="7944" max="7944" width="22.85546875" style="27" customWidth="1"/>
    <col min="7945" max="7952" width="0" style="27" hidden="1" customWidth="1"/>
    <col min="7953" max="7953" width="21.85546875" style="27" bestFit="1" customWidth="1"/>
    <col min="7954" max="7955" width="19.85546875" style="27" bestFit="1" customWidth="1"/>
    <col min="7956" max="8193" width="17" style="27"/>
    <col min="8194" max="8194" width="7.42578125" style="27" customWidth="1"/>
    <col min="8195" max="8195" width="100" style="27" customWidth="1"/>
    <col min="8196" max="8196" width="24.42578125" style="27" customWidth="1"/>
    <col min="8197" max="8197" width="20.42578125" style="27" customWidth="1"/>
    <col min="8198" max="8198" width="17.42578125" style="27" customWidth="1"/>
    <col min="8199" max="8199" width="19.140625" style="27" customWidth="1"/>
    <col min="8200" max="8200" width="22.85546875" style="27" customWidth="1"/>
    <col min="8201" max="8208" width="0" style="27" hidden="1" customWidth="1"/>
    <col min="8209" max="8209" width="21.85546875" style="27" bestFit="1" customWidth="1"/>
    <col min="8210" max="8211" width="19.85546875" style="27" bestFit="1" customWidth="1"/>
    <col min="8212" max="8449" width="17" style="27"/>
    <col min="8450" max="8450" width="7.42578125" style="27" customWidth="1"/>
    <col min="8451" max="8451" width="100" style="27" customWidth="1"/>
    <col min="8452" max="8452" width="24.42578125" style="27" customWidth="1"/>
    <col min="8453" max="8453" width="20.42578125" style="27" customWidth="1"/>
    <col min="8454" max="8454" width="17.42578125" style="27" customWidth="1"/>
    <col min="8455" max="8455" width="19.140625" style="27" customWidth="1"/>
    <col min="8456" max="8456" width="22.85546875" style="27" customWidth="1"/>
    <col min="8457" max="8464" width="0" style="27" hidden="1" customWidth="1"/>
    <col min="8465" max="8465" width="21.85546875" style="27" bestFit="1" customWidth="1"/>
    <col min="8466" max="8467" width="19.85546875" style="27" bestFit="1" customWidth="1"/>
    <col min="8468" max="8705" width="17" style="27"/>
    <col min="8706" max="8706" width="7.42578125" style="27" customWidth="1"/>
    <col min="8707" max="8707" width="100" style="27" customWidth="1"/>
    <col min="8708" max="8708" width="24.42578125" style="27" customWidth="1"/>
    <col min="8709" max="8709" width="20.42578125" style="27" customWidth="1"/>
    <col min="8710" max="8710" width="17.42578125" style="27" customWidth="1"/>
    <col min="8711" max="8711" width="19.140625" style="27" customWidth="1"/>
    <col min="8712" max="8712" width="22.85546875" style="27" customWidth="1"/>
    <col min="8713" max="8720" width="0" style="27" hidden="1" customWidth="1"/>
    <col min="8721" max="8721" width="21.85546875" style="27" bestFit="1" customWidth="1"/>
    <col min="8722" max="8723" width="19.85546875" style="27" bestFit="1" customWidth="1"/>
    <col min="8724" max="8961" width="17" style="27"/>
    <col min="8962" max="8962" width="7.42578125" style="27" customWidth="1"/>
    <col min="8963" max="8963" width="100" style="27" customWidth="1"/>
    <col min="8964" max="8964" width="24.42578125" style="27" customWidth="1"/>
    <col min="8965" max="8965" width="20.42578125" style="27" customWidth="1"/>
    <col min="8966" max="8966" width="17.42578125" style="27" customWidth="1"/>
    <col min="8967" max="8967" width="19.140625" style="27" customWidth="1"/>
    <col min="8968" max="8968" width="22.85546875" style="27" customWidth="1"/>
    <col min="8969" max="8976" width="0" style="27" hidden="1" customWidth="1"/>
    <col min="8977" max="8977" width="21.85546875" style="27" bestFit="1" customWidth="1"/>
    <col min="8978" max="8979" width="19.85546875" style="27" bestFit="1" customWidth="1"/>
    <col min="8980" max="9217" width="17" style="27"/>
    <col min="9218" max="9218" width="7.42578125" style="27" customWidth="1"/>
    <col min="9219" max="9219" width="100" style="27" customWidth="1"/>
    <col min="9220" max="9220" width="24.42578125" style="27" customWidth="1"/>
    <col min="9221" max="9221" width="20.42578125" style="27" customWidth="1"/>
    <col min="9222" max="9222" width="17.42578125" style="27" customWidth="1"/>
    <col min="9223" max="9223" width="19.140625" style="27" customWidth="1"/>
    <col min="9224" max="9224" width="22.85546875" style="27" customWidth="1"/>
    <col min="9225" max="9232" width="0" style="27" hidden="1" customWidth="1"/>
    <col min="9233" max="9233" width="21.85546875" style="27" bestFit="1" customWidth="1"/>
    <col min="9234" max="9235" width="19.85546875" style="27" bestFit="1" customWidth="1"/>
    <col min="9236" max="9473" width="17" style="27"/>
    <col min="9474" max="9474" width="7.42578125" style="27" customWidth="1"/>
    <col min="9475" max="9475" width="100" style="27" customWidth="1"/>
    <col min="9476" max="9476" width="24.42578125" style="27" customWidth="1"/>
    <col min="9477" max="9477" width="20.42578125" style="27" customWidth="1"/>
    <col min="9478" max="9478" width="17.42578125" style="27" customWidth="1"/>
    <col min="9479" max="9479" width="19.140625" style="27" customWidth="1"/>
    <col min="9480" max="9480" width="22.85546875" style="27" customWidth="1"/>
    <col min="9481" max="9488" width="0" style="27" hidden="1" customWidth="1"/>
    <col min="9489" max="9489" width="21.85546875" style="27" bestFit="1" customWidth="1"/>
    <col min="9490" max="9491" width="19.85546875" style="27" bestFit="1" customWidth="1"/>
    <col min="9492" max="9729" width="17" style="27"/>
    <col min="9730" max="9730" width="7.42578125" style="27" customWidth="1"/>
    <col min="9731" max="9731" width="100" style="27" customWidth="1"/>
    <col min="9732" max="9732" width="24.42578125" style="27" customWidth="1"/>
    <col min="9733" max="9733" width="20.42578125" style="27" customWidth="1"/>
    <col min="9734" max="9734" width="17.42578125" style="27" customWidth="1"/>
    <col min="9735" max="9735" width="19.140625" style="27" customWidth="1"/>
    <col min="9736" max="9736" width="22.85546875" style="27" customWidth="1"/>
    <col min="9737" max="9744" width="0" style="27" hidden="1" customWidth="1"/>
    <col min="9745" max="9745" width="21.85546875" style="27" bestFit="1" customWidth="1"/>
    <col min="9746" max="9747" width="19.85546875" style="27" bestFit="1" customWidth="1"/>
    <col min="9748" max="9985" width="17" style="27"/>
    <col min="9986" max="9986" width="7.42578125" style="27" customWidth="1"/>
    <col min="9987" max="9987" width="100" style="27" customWidth="1"/>
    <col min="9988" max="9988" width="24.42578125" style="27" customWidth="1"/>
    <col min="9989" max="9989" width="20.42578125" style="27" customWidth="1"/>
    <col min="9990" max="9990" width="17.42578125" style="27" customWidth="1"/>
    <col min="9991" max="9991" width="19.140625" style="27" customWidth="1"/>
    <col min="9992" max="9992" width="22.85546875" style="27" customWidth="1"/>
    <col min="9993" max="10000" width="0" style="27" hidden="1" customWidth="1"/>
    <col min="10001" max="10001" width="21.85546875" style="27" bestFit="1" customWidth="1"/>
    <col min="10002" max="10003" width="19.85546875" style="27" bestFit="1" customWidth="1"/>
    <col min="10004" max="10241" width="17" style="27"/>
    <col min="10242" max="10242" width="7.42578125" style="27" customWidth="1"/>
    <col min="10243" max="10243" width="100" style="27" customWidth="1"/>
    <col min="10244" max="10244" width="24.42578125" style="27" customWidth="1"/>
    <col min="10245" max="10245" width="20.42578125" style="27" customWidth="1"/>
    <col min="10246" max="10246" width="17.42578125" style="27" customWidth="1"/>
    <col min="10247" max="10247" width="19.140625" style="27" customWidth="1"/>
    <col min="10248" max="10248" width="22.85546875" style="27" customWidth="1"/>
    <col min="10249" max="10256" width="0" style="27" hidden="1" customWidth="1"/>
    <col min="10257" max="10257" width="21.85546875" style="27" bestFit="1" customWidth="1"/>
    <col min="10258" max="10259" width="19.85546875" style="27" bestFit="1" customWidth="1"/>
    <col min="10260" max="10497" width="17" style="27"/>
    <col min="10498" max="10498" width="7.42578125" style="27" customWidth="1"/>
    <col min="10499" max="10499" width="100" style="27" customWidth="1"/>
    <col min="10500" max="10500" width="24.42578125" style="27" customWidth="1"/>
    <col min="10501" max="10501" width="20.42578125" style="27" customWidth="1"/>
    <col min="10502" max="10502" width="17.42578125" style="27" customWidth="1"/>
    <col min="10503" max="10503" width="19.140625" style="27" customWidth="1"/>
    <col min="10504" max="10504" width="22.85546875" style="27" customWidth="1"/>
    <col min="10505" max="10512" width="0" style="27" hidden="1" customWidth="1"/>
    <col min="10513" max="10513" width="21.85546875" style="27" bestFit="1" customWidth="1"/>
    <col min="10514" max="10515" width="19.85546875" style="27" bestFit="1" customWidth="1"/>
    <col min="10516" max="10753" width="17" style="27"/>
    <col min="10754" max="10754" width="7.42578125" style="27" customWidth="1"/>
    <col min="10755" max="10755" width="100" style="27" customWidth="1"/>
    <col min="10756" max="10756" width="24.42578125" style="27" customWidth="1"/>
    <col min="10757" max="10757" width="20.42578125" style="27" customWidth="1"/>
    <col min="10758" max="10758" width="17.42578125" style="27" customWidth="1"/>
    <col min="10759" max="10759" width="19.140625" style="27" customWidth="1"/>
    <col min="10760" max="10760" width="22.85546875" style="27" customWidth="1"/>
    <col min="10761" max="10768" width="0" style="27" hidden="1" customWidth="1"/>
    <col min="10769" max="10769" width="21.85546875" style="27" bestFit="1" customWidth="1"/>
    <col min="10770" max="10771" width="19.85546875" style="27" bestFit="1" customWidth="1"/>
    <col min="10772" max="11009" width="17" style="27"/>
    <col min="11010" max="11010" width="7.42578125" style="27" customWidth="1"/>
    <col min="11011" max="11011" width="100" style="27" customWidth="1"/>
    <col min="11012" max="11012" width="24.42578125" style="27" customWidth="1"/>
    <col min="11013" max="11013" width="20.42578125" style="27" customWidth="1"/>
    <col min="11014" max="11014" width="17.42578125" style="27" customWidth="1"/>
    <col min="11015" max="11015" width="19.140625" style="27" customWidth="1"/>
    <col min="11016" max="11016" width="22.85546875" style="27" customWidth="1"/>
    <col min="11017" max="11024" width="0" style="27" hidden="1" customWidth="1"/>
    <col min="11025" max="11025" width="21.85546875" style="27" bestFit="1" customWidth="1"/>
    <col min="11026" max="11027" width="19.85546875" style="27" bestFit="1" customWidth="1"/>
    <col min="11028" max="11265" width="17" style="27"/>
    <col min="11266" max="11266" width="7.42578125" style="27" customWidth="1"/>
    <col min="11267" max="11267" width="100" style="27" customWidth="1"/>
    <col min="11268" max="11268" width="24.42578125" style="27" customWidth="1"/>
    <col min="11269" max="11269" width="20.42578125" style="27" customWidth="1"/>
    <col min="11270" max="11270" width="17.42578125" style="27" customWidth="1"/>
    <col min="11271" max="11271" width="19.140625" style="27" customWidth="1"/>
    <col min="11272" max="11272" width="22.85546875" style="27" customWidth="1"/>
    <col min="11273" max="11280" width="0" style="27" hidden="1" customWidth="1"/>
    <col min="11281" max="11281" width="21.85546875" style="27" bestFit="1" customWidth="1"/>
    <col min="11282" max="11283" width="19.85546875" style="27" bestFit="1" customWidth="1"/>
    <col min="11284" max="11521" width="17" style="27"/>
    <col min="11522" max="11522" width="7.42578125" style="27" customWidth="1"/>
    <col min="11523" max="11523" width="100" style="27" customWidth="1"/>
    <col min="11524" max="11524" width="24.42578125" style="27" customWidth="1"/>
    <col min="11525" max="11525" width="20.42578125" style="27" customWidth="1"/>
    <col min="11526" max="11526" width="17.42578125" style="27" customWidth="1"/>
    <col min="11527" max="11527" width="19.140625" style="27" customWidth="1"/>
    <col min="11528" max="11528" width="22.85546875" style="27" customWidth="1"/>
    <col min="11529" max="11536" width="0" style="27" hidden="1" customWidth="1"/>
    <col min="11537" max="11537" width="21.85546875" style="27" bestFit="1" customWidth="1"/>
    <col min="11538" max="11539" width="19.85546875" style="27" bestFit="1" customWidth="1"/>
    <col min="11540" max="11777" width="17" style="27"/>
    <col min="11778" max="11778" width="7.42578125" style="27" customWidth="1"/>
    <col min="11779" max="11779" width="100" style="27" customWidth="1"/>
    <col min="11780" max="11780" width="24.42578125" style="27" customWidth="1"/>
    <col min="11781" max="11781" width="20.42578125" style="27" customWidth="1"/>
    <col min="11782" max="11782" width="17.42578125" style="27" customWidth="1"/>
    <col min="11783" max="11783" width="19.140625" style="27" customWidth="1"/>
    <col min="11784" max="11784" width="22.85546875" style="27" customWidth="1"/>
    <col min="11785" max="11792" width="0" style="27" hidden="1" customWidth="1"/>
    <col min="11793" max="11793" width="21.85546875" style="27" bestFit="1" customWidth="1"/>
    <col min="11794" max="11795" width="19.85546875" style="27" bestFit="1" customWidth="1"/>
    <col min="11796" max="12033" width="17" style="27"/>
    <col min="12034" max="12034" width="7.42578125" style="27" customWidth="1"/>
    <col min="12035" max="12035" width="100" style="27" customWidth="1"/>
    <col min="12036" max="12036" width="24.42578125" style="27" customWidth="1"/>
    <col min="12037" max="12037" width="20.42578125" style="27" customWidth="1"/>
    <col min="12038" max="12038" width="17.42578125" style="27" customWidth="1"/>
    <col min="12039" max="12039" width="19.140625" style="27" customWidth="1"/>
    <col min="12040" max="12040" width="22.85546875" style="27" customWidth="1"/>
    <col min="12041" max="12048" width="0" style="27" hidden="1" customWidth="1"/>
    <col min="12049" max="12049" width="21.85546875" style="27" bestFit="1" customWidth="1"/>
    <col min="12050" max="12051" width="19.85546875" style="27" bestFit="1" customWidth="1"/>
    <col min="12052" max="12289" width="17" style="27"/>
    <col min="12290" max="12290" width="7.42578125" style="27" customWidth="1"/>
    <col min="12291" max="12291" width="100" style="27" customWidth="1"/>
    <col min="12292" max="12292" width="24.42578125" style="27" customWidth="1"/>
    <col min="12293" max="12293" width="20.42578125" style="27" customWidth="1"/>
    <col min="12294" max="12294" width="17.42578125" style="27" customWidth="1"/>
    <col min="12295" max="12295" width="19.140625" style="27" customWidth="1"/>
    <col min="12296" max="12296" width="22.85546875" style="27" customWidth="1"/>
    <col min="12297" max="12304" width="0" style="27" hidden="1" customWidth="1"/>
    <col min="12305" max="12305" width="21.85546875" style="27" bestFit="1" customWidth="1"/>
    <col min="12306" max="12307" width="19.85546875" style="27" bestFit="1" customWidth="1"/>
    <col min="12308" max="12545" width="17" style="27"/>
    <col min="12546" max="12546" width="7.42578125" style="27" customWidth="1"/>
    <col min="12547" max="12547" width="100" style="27" customWidth="1"/>
    <col min="12548" max="12548" width="24.42578125" style="27" customWidth="1"/>
    <col min="12549" max="12549" width="20.42578125" style="27" customWidth="1"/>
    <col min="12550" max="12550" width="17.42578125" style="27" customWidth="1"/>
    <col min="12551" max="12551" width="19.140625" style="27" customWidth="1"/>
    <col min="12552" max="12552" width="22.85546875" style="27" customWidth="1"/>
    <col min="12553" max="12560" width="0" style="27" hidden="1" customWidth="1"/>
    <col min="12561" max="12561" width="21.85546875" style="27" bestFit="1" customWidth="1"/>
    <col min="12562" max="12563" width="19.85546875" style="27" bestFit="1" customWidth="1"/>
    <col min="12564" max="12801" width="17" style="27"/>
    <col min="12802" max="12802" width="7.42578125" style="27" customWidth="1"/>
    <col min="12803" max="12803" width="100" style="27" customWidth="1"/>
    <col min="12804" max="12804" width="24.42578125" style="27" customWidth="1"/>
    <col min="12805" max="12805" width="20.42578125" style="27" customWidth="1"/>
    <col min="12806" max="12806" width="17.42578125" style="27" customWidth="1"/>
    <col min="12807" max="12807" width="19.140625" style="27" customWidth="1"/>
    <col min="12808" max="12808" width="22.85546875" style="27" customWidth="1"/>
    <col min="12809" max="12816" width="0" style="27" hidden="1" customWidth="1"/>
    <col min="12817" max="12817" width="21.85546875" style="27" bestFit="1" customWidth="1"/>
    <col min="12818" max="12819" width="19.85546875" style="27" bestFit="1" customWidth="1"/>
    <col min="12820" max="13057" width="17" style="27"/>
    <col min="13058" max="13058" width="7.42578125" style="27" customWidth="1"/>
    <col min="13059" max="13059" width="100" style="27" customWidth="1"/>
    <col min="13060" max="13060" width="24.42578125" style="27" customWidth="1"/>
    <col min="13061" max="13061" width="20.42578125" style="27" customWidth="1"/>
    <col min="13062" max="13062" width="17.42578125" style="27" customWidth="1"/>
    <col min="13063" max="13063" width="19.140625" style="27" customWidth="1"/>
    <col min="13064" max="13064" width="22.85546875" style="27" customWidth="1"/>
    <col min="13065" max="13072" width="0" style="27" hidden="1" customWidth="1"/>
    <col min="13073" max="13073" width="21.85546875" style="27" bestFit="1" customWidth="1"/>
    <col min="13074" max="13075" width="19.85546875" style="27" bestFit="1" customWidth="1"/>
    <col min="13076" max="13313" width="17" style="27"/>
    <col min="13314" max="13314" width="7.42578125" style="27" customWidth="1"/>
    <col min="13315" max="13315" width="100" style="27" customWidth="1"/>
    <col min="13316" max="13316" width="24.42578125" style="27" customWidth="1"/>
    <col min="13317" max="13317" width="20.42578125" style="27" customWidth="1"/>
    <col min="13318" max="13318" width="17.42578125" style="27" customWidth="1"/>
    <col min="13319" max="13319" width="19.140625" style="27" customWidth="1"/>
    <col min="13320" max="13320" width="22.85546875" style="27" customWidth="1"/>
    <col min="13321" max="13328" width="0" style="27" hidden="1" customWidth="1"/>
    <col min="13329" max="13329" width="21.85546875" style="27" bestFit="1" customWidth="1"/>
    <col min="13330" max="13331" width="19.85546875" style="27" bestFit="1" customWidth="1"/>
    <col min="13332" max="13569" width="17" style="27"/>
    <col min="13570" max="13570" width="7.42578125" style="27" customWidth="1"/>
    <col min="13571" max="13571" width="100" style="27" customWidth="1"/>
    <col min="13572" max="13572" width="24.42578125" style="27" customWidth="1"/>
    <col min="13573" max="13573" width="20.42578125" style="27" customWidth="1"/>
    <col min="13574" max="13574" width="17.42578125" style="27" customWidth="1"/>
    <col min="13575" max="13575" width="19.140625" style="27" customWidth="1"/>
    <col min="13576" max="13576" width="22.85546875" style="27" customWidth="1"/>
    <col min="13577" max="13584" width="0" style="27" hidden="1" customWidth="1"/>
    <col min="13585" max="13585" width="21.85546875" style="27" bestFit="1" customWidth="1"/>
    <col min="13586" max="13587" width="19.85546875" style="27" bestFit="1" customWidth="1"/>
    <col min="13588" max="13825" width="17" style="27"/>
    <col min="13826" max="13826" width="7.42578125" style="27" customWidth="1"/>
    <col min="13827" max="13827" width="100" style="27" customWidth="1"/>
    <col min="13828" max="13828" width="24.42578125" style="27" customWidth="1"/>
    <col min="13829" max="13829" width="20.42578125" style="27" customWidth="1"/>
    <col min="13830" max="13830" width="17.42578125" style="27" customWidth="1"/>
    <col min="13831" max="13831" width="19.140625" style="27" customWidth="1"/>
    <col min="13832" max="13832" width="22.85546875" style="27" customWidth="1"/>
    <col min="13833" max="13840" width="0" style="27" hidden="1" customWidth="1"/>
    <col min="13841" max="13841" width="21.85546875" style="27" bestFit="1" customWidth="1"/>
    <col min="13842" max="13843" width="19.85546875" style="27" bestFit="1" customWidth="1"/>
    <col min="13844" max="14081" width="17" style="27"/>
    <col min="14082" max="14082" width="7.42578125" style="27" customWidth="1"/>
    <col min="14083" max="14083" width="100" style="27" customWidth="1"/>
    <col min="14084" max="14084" width="24.42578125" style="27" customWidth="1"/>
    <col min="14085" max="14085" width="20.42578125" style="27" customWidth="1"/>
    <col min="14086" max="14086" width="17.42578125" style="27" customWidth="1"/>
    <col min="14087" max="14087" width="19.140625" style="27" customWidth="1"/>
    <col min="14088" max="14088" width="22.85546875" style="27" customWidth="1"/>
    <col min="14089" max="14096" width="0" style="27" hidden="1" customWidth="1"/>
    <col min="14097" max="14097" width="21.85546875" style="27" bestFit="1" customWidth="1"/>
    <col min="14098" max="14099" width="19.85546875" style="27" bestFit="1" customWidth="1"/>
    <col min="14100" max="14337" width="17" style="27"/>
    <col min="14338" max="14338" width="7.42578125" style="27" customWidth="1"/>
    <col min="14339" max="14339" width="100" style="27" customWidth="1"/>
    <col min="14340" max="14340" width="24.42578125" style="27" customWidth="1"/>
    <col min="14341" max="14341" width="20.42578125" style="27" customWidth="1"/>
    <col min="14342" max="14342" width="17.42578125" style="27" customWidth="1"/>
    <col min="14343" max="14343" width="19.140625" style="27" customWidth="1"/>
    <col min="14344" max="14344" width="22.85546875" style="27" customWidth="1"/>
    <col min="14345" max="14352" width="0" style="27" hidden="1" customWidth="1"/>
    <col min="14353" max="14353" width="21.85546875" style="27" bestFit="1" customWidth="1"/>
    <col min="14354" max="14355" width="19.85546875" style="27" bestFit="1" customWidth="1"/>
    <col min="14356" max="14593" width="17" style="27"/>
    <col min="14594" max="14594" width="7.42578125" style="27" customWidth="1"/>
    <col min="14595" max="14595" width="100" style="27" customWidth="1"/>
    <col min="14596" max="14596" width="24.42578125" style="27" customWidth="1"/>
    <col min="14597" max="14597" width="20.42578125" style="27" customWidth="1"/>
    <col min="14598" max="14598" width="17.42578125" style="27" customWidth="1"/>
    <col min="14599" max="14599" width="19.140625" style="27" customWidth="1"/>
    <col min="14600" max="14600" width="22.85546875" style="27" customWidth="1"/>
    <col min="14601" max="14608" width="0" style="27" hidden="1" customWidth="1"/>
    <col min="14609" max="14609" width="21.85546875" style="27" bestFit="1" customWidth="1"/>
    <col min="14610" max="14611" width="19.85546875" style="27" bestFit="1" customWidth="1"/>
    <col min="14612" max="14849" width="17" style="27"/>
    <col min="14850" max="14850" width="7.42578125" style="27" customWidth="1"/>
    <col min="14851" max="14851" width="100" style="27" customWidth="1"/>
    <col min="14852" max="14852" width="24.42578125" style="27" customWidth="1"/>
    <col min="14853" max="14853" width="20.42578125" style="27" customWidth="1"/>
    <col min="14854" max="14854" width="17.42578125" style="27" customWidth="1"/>
    <col min="14855" max="14855" width="19.140625" style="27" customWidth="1"/>
    <col min="14856" max="14856" width="22.85546875" style="27" customWidth="1"/>
    <col min="14857" max="14864" width="0" style="27" hidden="1" customWidth="1"/>
    <col min="14865" max="14865" width="21.85546875" style="27" bestFit="1" customWidth="1"/>
    <col min="14866" max="14867" width="19.85546875" style="27" bestFit="1" customWidth="1"/>
    <col min="14868" max="15105" width="17" style="27"/>
    <col min="15106" max="15106" width="7.42578125" style="27" customWidth="1"/>
    <col min="15107" max="15107" width="100" style="27" customWidth="1"/>
    <col min="15108" max="15108" width="24.42578125" style="27" customWidth="1"/>
    <col min="15109" max="15109" width="20.42578125" style="27" customWidth="1"/>
    <col min="15110" max="15110" width="17.42578125" style="27" customWidth="1"/>
    <col min="15111" max="15111" width="19.140625" style="27" customWidth="1"/>
    <col min="15112" max="15112" width="22.85546875" style="27" customWidth="1"/>
    <col min="15113" max="15120" width="0" style="27" hidden="1" customWidth="1"/>
    <col min="15121" max="15121" width="21.85546875" style="27" bestFit="1" customWidth="1"/>
    <col min="15122" max="15123" width="19.85546875" style="27" bestFit="1" customWidth="1"/>
    <col min="15124" max="15361" width="17" style="27"/>
    <col min="15362" max="15362" width="7.42578125" style="27" customWidth="1"/>
    <col min="15363" max="15363" width="100" style="27" customWidth="1"/>
    <col min="15364" max="15364" width="24.42578125" style="27" customWidth="1"/>
    <col min="15365" max="15365" width="20.42578125" style="27" customWidth="1"/>
    <col min="15366" max="15366" width="17.42578125" style="27" customWidth="1"/>
    <col min="15367" max="15367" width="19.140625" style="27" customWidth="1"/>
    <col min="15368" max="15368" width="22.85546875" style="27" customWidth="1"/>
    <col min="15369" max="15376" width="0" style="27" hidden="1" customWidth="1"/>
    <col min="15377" max="15377" width="21.85546875" style="27" bestFit="1" customWidth="1"/>
    <col min="15378" max="15379" width="19.85546875" style="27" bestFit="1" customWidth="1"/>
    <col min="15380" max="15617" width="17" style="27"/>
    <col min="15618" max="15618" width="7.42578125" style="27" customWidth="1"/>
    <col min="15619" max="15619" width="100" style="27" customWidth="1"/>
    <col min="15620" max="15620" width="24.42578125" style="27" customWidth="1"/>
    <col min="15621" max="15621" width="20.42578125" style="27" customWidth="1"/>
    <col min="15622" max="15622" width="17.42578125" style="27" customWidth="1"/>
    <col min="15623" max="15623" width="19.140625" style="27" customWidth="1"/>
    <col min="15624" max="15624" width="22.85546875" style="27" customWidth="1"/>
    <col min="15625" max="15632" width="0" style="27" hidden="1" customWidth="1"/>
    <col min="15633" max="15633" width="21.85546875" style="27" bestFit="1" customWidth="1"/>
    <col min="15634" max="15635" width="19.85546875" style="27" bestFit="1" customWidth="1"/>
    <col min="15636" max="15873" width="17" style="27"/>
    <col min="15874" max="15874" width="7.42578125" style="27" customWidth="1"/>
    <col min="15875" max="15875" width="100" style="27" customWidth="1"/>
    <col min="15876" max="15876" width="24.42578125" style="27" customWidth="1"/>
    <col min="15877" max="15877" width="20.42578125" style="27" customWidth="1"/>
    <col min="15878" max="15878" width="17.42578125" style="27" customWidth="1"/>
    <col min="15879" max="15879" width="19.140625" style="27" customWidth="1"/>
    <col min="15880" max="15880" width="22.85546875" style="27" customWidth="1"/>
    <col min="15881" max="15888" width="0" style="27" hidden="1" customWidth="1"/>
    <col min="15889" max="15889" width="21.85546875" style="27" bestFit="1" customWidth="1"/>
    <col min="15890" max="15891" width="19.85546875" style="27" bestFit="1" customWidth="1"/>
    <col min="15892" max="16129" width="17" style="27"/>
    <col min="16130" max="16130" width="7.42578125" style="27" customWidth="1"/>
    <col min="16131" max="16131" width="100" style="27" customWidth="1"/>
    <col min="16132" max="16132" width="24.42578125" style="27" customWidth="1"/>
    <col min="16133" max="16133" width="20.42578125" style="27" customWidth="1"/>
    <col min="16134" max="16134" width="17.42578125" style="27" customWidth="1"/>
    <col min="16135" max="16135" width="19.140625" style="27" customWidth="1"/>
    <col min="16136" max="16136" width="22.85546875" style="27" customWidth="1"/>
    <col min="16137" max="16144" width="0" style="27" hidden="1" customWidth="1"/>
    <col min="16145" max="16145" width="21.85546875" style="27" bestFit="1" customWidth="1"/>
    <col min="16146" max="16147" width="19.85546875" style="27" bestFit="1" customWidth="1"/>
    <col min="16148" max="16384" width="17" style="27"/>
  </cols>
  <sheetData>
    <row r="1" spans="1:20" ht="18.75" x14ac:dyDescent="0.3">
      <c r="A1" s="101"/>
      <c r="B1" s="102"/>
      <c r="C1" s="103"/>
      <c r="D1" s="967"/>
      <c r="E1" s="1696" t="s">
        <v>1977</v>
      </c>
      <c r="F1" s="1696"/>
      <c r="G1" s="1696"/>
      <c r="H1" s="967"/>
      <c r="I1" s="104"/>
      <c r="J1" s="104"/>
      <c r="K1" s="104"/>
      <c r="L1" s="104"/>
      <c r="M1" s="105"/>
      <c r="N1" s="105"/>
      <c r="O1" s="105"/>
      <c r="P1" s="105"/>
      <c r="Q1" s="105"/>
      <c r="R1" s="104"/>
    </row>
    <row r="2" spans="1:20" ht="18.75" x14ac:dyDescent="0.3">
      <c r="A2" s="101"/>
      <c r="B2" s="102"/>
      <c r="C2" s="103"/>
      <c r="D2" s="967" t="s">
        <v>1690</v>
      </c>
      <c r="E2" s="1696" t="s">
        <v>1978</v>
      </c>
      <c r="F2" s="1696"/>
      <c r="G2" s="1696"/>
      <c r="H2" s="967"/>
      <c r="I2" s="104"/>
      <c r="J2" s="104"/>
      <c r="K2" s="104"/>
      <c r="L2" s="104"/>
      <c r="M2" s="105"/>
      <c r="N2" s="105"/>
      <c r="O2" s="105"/>
      <c r="P2" s="105"/>
      <c r="Q2" s="105"/>
      <c r="R2" s="104"/>
    </row>
    <row r="3" spans="1:20" ht="18.75" x14ac:dyDescent="0.3">
      <c r="A3" s="101"/>
      <c r="B3" s="102"/>
      <c r="C3" s="103"/>
      <c r="D3" s="967"/>
      <c r="E3" s="1696" t="s">
        <v>1691</v>
      </c>
      <c r="F3" s="1696"/>
      <c r="G3" s="1696"/>
      <c r="H3" s="967"/>
      <c r="I3" s="104"/>
      <c r="J3" s="104"/>
      <c r="K3" s="104"/>
      <c r="L3" s="104"/>
      <c r="M3" s="105"/>
      <c r="N3" s="105"/>
      <c r="O3" s="105"/>
      <c r="P3" s="105"/>
      <c r="Q3" s="105"/>
      <c r="R3" s="104"/>
    </row>
    <row r="4" spans="1:20" ht="18.75" x14ac:dyDescent="0.3">
      <c r="A4" s="101"/>
      <c r="B4" s="102"/>
      <c r="C4" s="103"/>
      <c r="D4" s="967" t="s">
        <v>1689</v>
      </c>
      <c r="E4" s="1696" t="s">
        <v>2106</v>
      </c>
      <c r="F4" s="1696"/>
      <c r="G4" s="1696"/>
      <c r="H4" s="967"/>
      <c r="I4" s="104"/>
      <c r="J4" s="104"/>
      <c r="K4" s="104"/>
      <c r="L4" s="104"/>
      <c r="M4" s="105"/>
      <c r="N4" s="105"/>
      <c r="O4" s="105"/>
      <c r="P4" s="105"/>
      <c r="Q4" s="105"/>
      <c r="R4" s="104"/>
    </row>
    <row r="5" spans="1:20" ht="18.75" x14ac:dyDescent="0.3">
      <c r="A5" s="101"/>
      <c r="B5" s="102"/>
      <c r="C5" s="103"/>
      <c r="D5" s="744"/>
      <c r="E5" s="744"/>
      <c r="F5" s="744"/>
      <c r="G5" s="744"/>
      <c r="H5" s="744"/>
      <c r="I5" s="104"/>
      <c r="J5" s="104"/>
      <c r="K5" s="104"/>
      <c r="L5" s="104"/>
      <c r="M5" s="105"/>
      <c r="N5" s="105"/>
      <c r="O5" s="105"/>
      <c r="P5" s="744"/>
      <c r="Q5" s="105"/>
      <c r="R5" s="104"/>
    </row>
    <row r="6" spans="1:20" ht="18.75" x14ac:dyDescent="0.3">
      <c r="A6" s="101"/>
      <c r="B6" s="102"/>
      <c r="C6" s="103"/>
      <c r="D6" s="744"/>
      <c r="E6" s="744"/>
      <c r="F6" s="744"/>
      <c r="G6" s="744"/>
      <c r="H6" s="744"/>
      <c r="I6" s="104"/>
      <c r="J6" s="104"/>
      <c r="K6" s="104"/>
      <c r="L6" s="104"/>
      <c r="M6" s="105"/>
      <c r="N6" s="105"/>
      <c r="O6" s="105"/>
      <c r="P6" s="744"/>
      <c r="Q6" s="105"/>
      <c r="R6" s="104"/>
    </row>
    <row r="7" spans="1:20" ht="18.75" x14ac:dyDescent="0.3">
      <c r="A7" s="1684" t="s">
        <v>92</v>
      </c>
      <c r="B7" s="1684"/>
      <c r="C7" s="1684"/>
      <c r="D7" s="1684"/>
      <c r="E7" s="1684"/>
      <c r="F7" s="1684"/>
      <c r="G7" s="1684"/>
      <c r="H7" s="744"/>
      <c r="I7" s="104"/>
      <c r="J7" s="104"/>
      <c r="K7" s="104"/>
      <c r="L7" s="104"/>
      <c r="M7" s="105"/>
      <c r="N7" s="105"/>
      <c r="O7" s="105"/>
      <c r="P7" s="105"/>
      <c r="Q7" s="105"/>
      <c r="R7" s="104"/>
    </row>
    <row r="8" spans="1:20" ht="18.75" x14ac:dyDescent="0.3">
      <c r="A8" s="1684" t="s">
        <v>93</v>
      </c>
      <c r="B8" s="1684"/>
      <c r="C8" s="1684"/>
      <c r="D8" s="1684"/>
      <c r="E8" s="1684"/>
      <c r="F8" s="1684"/>
      <c r="G8" s="1684"/>
      <c r="H8" s="744"/>
      <c r="I8" s="104"/>
      <c r="J8" s="104"/>
      <c r="K8" s="104"/>
      <c r="L8" s="104"/>
      <c r="M8" s="105"/>
      <c r="N8" s="105"/>
      <c r="O8" s="105"/>
      <c r="P8" s="105"/>
      <c r="Q8" s="105"/>
      <c r="R8" s="104"/>
    </row>
    <row r="9" spans="1:20" ht="18.75" x14ac:dyDescent="0.3">
      <c r="A9" s="1684" t="s">
        <v>94</v>
      </c>
      <c r="B9" s="1684"/>
      <c r="C9" s="1684"/>
      <c r="D9" s="1684"/>
      <c r="E9" s="1684"/>
      <c r="F9" s="1684"/>
      <c r="G9" s="1684"/>
      <c r="H9" s="744"/>
      <c r="I9" s="104"/>
      <c r="J9" s="104"/>
      <c r="K9" s="104"/>
      <c r="L9" s="104"/>
      <c r="M9" s="105"/>
      <c r="N9" s="105"/>
      <c r="O9" s="105"/>
      <c r="P9" s="105"/>
      <c r="Q9" s="105"/>
      <c r="R9" s="104"/>
    </row>
    <row r="10" spans="1:20" ht="18.75" x14ac:dyDescent="0.3">
      <c r="A10" s="1684" t="s">
        <v>1717</v>
      </c>
      <c r="B10" s="1684"/>
      <c r="C10" s="1684"/>
      <c r="D10" s="1684"/>
      <c r="E10" s="1684"/>
      <c r="F10" s="1684"/>
      <c r="G10" s="1684"/>
      <c r="H10" s="744"/>
      <c r="I10" s="104"/>
      <c r="J10" s="104"/>
      <c r="K10" s="104"/>
      <c r="L10" s="104"/>
      <c r="M10" s="105"/>
      <c r="N10" s="105"/>
      <c r="O10" s="105"/>
      <c r="P10" s="105"/>
      <c r="Q10" s="105"/>
      <c r="R10" s="104"/>
    </row>
    <row r="11" spans="1:20" s="29" customFormat="1" ht="24.75" customHeight="1" x14ac:dyDescent="0.25">
      <c r="A11" s="1703"/>
      <c r="B11" s="1703"/>
      <c r="C11" s="1703"/>
      <c r="D11" s="1703"/>
      <c r="E11" s="1703"/>
      <c r="F11" s="1703"/>
      <c r="G11" s="1703"/>
      <c r="H11" s="1703"/>
      <c r="I11" s="1703"/>
      <c r="J11" s="1703"/>
      <c r="K11" s="1703"/>
      <c r="L11" s="1703"/>
      <c r="M11" s="1703"/>
      <c r="N11" s="1703"/>
      <c r="O11" s="1703"/>
      <c r="P11" s="1703"/>
      <c r="Q11" s="513"/>
      <c r="R11" s="513"/>
    </row>
    <row r="12" spans="1:20" s="24" customFormat="1" ht="29.25" customHeight="1" x14ac:dyDescent="0.3">
      <c r="A12" s="1686" t="s">
        <v>1</v>
      </c>
      <c r="B12" s="1686" t="s">
        <v>95</v>
      </c>
      <c r="C12" s="1687" t="s">
        <v>96</v>
      </c>
      <c r="D12" s="1687"/>
      <c r="E12" s="1687"/>
      <c r="F12" s="1687"/>
      <c r="G12" s="1687"/>
      <c r="H12" s="1687"/>
      <c r="I12" s="1687"/>
      <c r="J12" s="1687"/>
      <c r="K12" s="1687"/>
      <c r="L12" s="1687"/>
      <c r="M12" s="1687"/>
      <c r="N12" s="1687"/>
      <c r="O12" s="1687"/>
      <c r="P12" s="1687"/>
      <c r="Q12" s="286"/>
      <c r="R12" s="101"/>
    </row>
    <row r="13" spans="1:20" s="24" customFormat="1" ht="19.5" customHeight="1" x14ac:dyDescent="0.3">
      <c r="A13" s="1686"/>
      <c r="B13" s="1686"/>
      <c r="C13" s="1687" t="s">
        <v>97</v>
      </c>
      <c r="D13" s="1687" t="s">
        <v>98</v>
      </c>
      <c r="E13" s="1687"/>
      <c r="F13" s="1687"/>
      <c r="G13" s="1687"/>
      <c r="H13" s="1687"/>
      <c r="I13" s="1687"/>
      <c r="J13" s="1687"/>
      <c r="K13" s="1687"/>
      <c r="L13" s="1687"/>
      <c r="M13" s="1687"/>
      <c r="N13" s="1687"/>
      <c r="O13" s="1687"/>
      <c r="P13" s="1687"/>
      <c r="Q13" s="286"/>
      <c r="R13" s="101"/>
    </row>
    <row r="14" spans="1:20" s="24" customFormat="1" ht="105.75" customHeight="1" x14ac:dyDescent="0.3">
      <c r="A14" s="1686"/>
      <c r="B14" s="1686"/>
      <c r="C14" s="1687"/>
      <c r="D14" s="746" t="s">
        <v>100</v>
      </c>
      <c r="E14" s="746" t="s">
        <v>101</v>
      </c>
      <c r="F14" s="746" t="s">
        <v>99</v>
      </c>
      <c r="G14" s="746" t="s">
        <v>471</v>
      </c>
      <c r="H14" s="747"/>
      <c r="I14" s="748" t="s">
        <v>100</v>
      </c>
      <c r="J14" s="748" t="s">
        <v>101</v>
      </c>
      <c r="K14" s="748" t="s">
        <v>99</v>
      </c>
      <c r="L14" s="748" t="s">
        <v>102</v>
      </c>
      <c r="M14" s="749"/>
      <c r="N14" s="749"/>
      <c r="O14" s="750"/>
      <c r="P14" s="746" t="s">
        <v>509</v>
      </c>
      <c r="Q14" s="286"/>
      <c r="R14" s="101"/>
    </row>
    <row r="15" spans="1:20" s="29" customFormat="1" ht="30.75" customHeight="1" x14ac:dyDescent="0.25">
      <c r="A15" s="1685" t="s">
        <v>9</v>
      </c>
      <c r="B15" s="751" t="s">
        <v>103</v>
      </c>
      <c r="C15" s="1409">
        <f>D15+E15+F15+G15+P15</f>
        <v>0</v>
      </c>
      <c r="D15" s="1409">
        <v>0</v>
      </c>
      <c r="E15" s="1409">
        <v>0</v>
      </c>
      <c r="F15" s="1409">
        <f>F21</f>
        <v>0</v>
      </c>
      <c r="G15" s="1409">
        <v>0</v>
      </c>
      <c r="H15" s="1591">
        <f>I15+J15+K15+L15</f>
        <v>359459.9</v>
      </c>
      <c r="I15" s="1592">
        <v>0</v>
      </c>
      <c r="J15" s="1592">
        <f>'[2]сводная '!$E$5</f>
        <v>304459.90000000002</v>
      </c>
      <c r="K15" s="1592">
        <v>55000</v>
      </c>
      <c r="L15" s="1592">
        <v>0</v>
      </c>
      <c r="M15" s="1591">
        <f>C15-H15</f>
        <v>-359459.9</v>
      </c>
      <c r="N15" s="1591">
        <f>F15-K15</f>
        <v>-55000</v>
      </c>
      <c r="O15" s="1591"/>
      <c r="P15" s="1409">
        <v>0</v>
      </c>
      <c r="Q15" s="514"/>
      <c r="R15" s="513"/>
    </row>
    <row r="16" spans="1:20" s="29" customFormat="1" ht="20.100000000000001" customHeight="1" x14ac:dyDescent="0.25">
      <c r="A16" s="1685"/>
      <c r="B16" s="752" t="s">
        <v>104</v>
      </c>
      <c r="C16" s="1409">
        <f>D16+E16+F16+G16+P16</f>
        <v>0</v>
      </c>
      <c r="D16" s="1409">
        <v>0</v>
      </c>
      <c r="E16" s="1409">
        <v>0</v>
      </c>
      <c r="F16" s="1409">
        <f>F22</f>
        <v>0</v>
      </c>
      <c r="G16" s="1409">
        <v>0</v>
      </c>
      <c r="H16" s="1591"/>
      <c r="I16" s="1592"/>
      <c r="J16" s="1592"/>
      <c r="K16" s="1592"/>
      <c r="L16" s="1592"/>
      <c r="M16" s="1591"/>
      <c r="N16" s="1591"/>
      <c r="O16" s="1591"/>
      <c r="P16" s="1409">
        <v>0</v>
      </c>
      <c r="Q16" s="514"/>
      <c r="R16" s="103"/>
      <c r="S16" s="26"/>
      <c r="T16" s="26"/>
    </row>
    <row r="17" spans="1:21" s="29" customFormat="1" ht="19.5" customHeight="1" x14ac:dyDescent="0.25">
      <c r="A17" s="1685"/>
      <c r="B17" s="752" t="s">
        <v>105</v>
      </c>
      <c r="C17" s="1409">
        <f>C16</f>
        <v>0</v>
      </c>
      <c r="D17" s="1409">
        <v>0</v>
      </c>
      <c r="E17" s="1409">
        <v>0</v>
      </c>
      <c r="F17" s="1409">
        <f>F23</f>
        <v>0</v>
      </c>
      <c r="G17" s="1409">
        <v>0</v>
      </c>
      <c r="H17" s="1591"/>
      <c r="I17" s="1592"/>
      <c r="J17" s="1592"/>
      <c r="K17" s="1592"/>
      <c r="L17" s="1592"/>
      <c r="M17" s="1591"/>
      <c r="N17" s="1591"/>
      <c r="O17" s="1591"/>
      <c r="P17" s="1409">
        <v>0</v>
      </c>
      <c r="Q17" s="514"/>
      <c r="R17" s="513"/>
    </row>
    <row r="18" spans="1:21" s="29" customFormat="1" ht="40.5" customHeight="1" x14ac:dyDescent="0.25">
      <c r="A18" s="1683" t="s">
        <v>10</v>
      </c>
      <c r="B18" s="753" t="s">
        <v>836</v>
      </c>
      <c r="C18" s="1593">
        <v>0</v>
      </c>
      <c r="D18" s="1593">
        <v>0</v>
      </c>
      <c r="E18" s="1593">
        <v>0</v>
      </c>
      <c r="F18" s="1593">
        <v>0</v>
      </c>
      <c r="G18" s="1593">
        <v>0</v>
      </c>
      <c r="H18" s="1591"/>
      <c r="I18" s="1592"/>
      <c r="J18" s="1592"/>
      <c r="K18" s="1592"/>
      <c r="L18" s="1592"/>
      <c r="M18" s="1591"/>
      <c r="N18" s="1591"/>
      <c r="O18" s="1591"/>
      <c r="P18" s="1593">
        <v>0</v>
      </c>
      <c r="Q18" s="514"/>
      <c r="R18" s="513"/>
      <c r="S18" s="26"/>
      <c r="T18" s="26"/>
      <c r="U18" s="26"/>
    </row>
    <row r="19" spans="1:21" s="29" customFormat="1" ht="19.5" customHeight="1" x14ac:dyDescent="0.25">
      <c r="A19" s="1683"/>
      <c r="B19" s="752" t="s">
        <v>104</v>
      </c>
      <c r="C19" s="1593">
        <v>0</v>
      </c>
      <c r="D19" s="1593">
        <v>0</v>
      </c>
      <c r="E19" s="1593">
        <v>0</v>
      </c>
      <c r="F19" s="1593">
        <v>0</v>
      </c>
      <c r="G19" s="1593">
        <v>0</v>
      </c>
      <c r="H19" s="1591"/>
      <c r="I19" s="1592"/>
      <c r="J19" s="1592"/>
      <c r="K19" s="1592"/>
      <c r="L19" s="1592"/>
      <c r="M19" s="1591"/>
      <c r="N19" s="1591"/>
      <c r="O19" s="1591"/>
      <c r="P19" s="1593">
        <v>0</v>
      </c>
      <c r="Q19" s="514"/>
      <c r="R19" s="513"/>
    </row>
    <row r="20" spans="1:21" s="29" customFormat="1" ht="19.5" customHeight="1" x14ac:dyDescent="0.25">
      <c r="A20" s="1683"/>
      <c r="B20" s="752" t="s">
        <v>105</v>
      </c>
      <c r="C20" s="1593">
        <v>0</v>
      </c>
      <c r="D20" s="1593">
        <v>0</v>
      </c>
      <c r="E20" s="1593">
        <v>0</v>
      </c>
      <c r="F20" s="1593">
        <v>0</v>
      </c>
      <c r="G20" s="1593">
        <v>0</v>
      </c>
      <c r="H20" s="1591"/>
      <c r="I20" s="1592"/>
      <c r="J20" s="1592"/>
      <c r="K20" s="1592"/>
      <c r="L20" s="1592"/>
      <c r="M20" s="1591"/>
      <c r="N20" s="1591"/>
      <c r="O20" s="1591"/>
      <c r="P20" s="1593">
        <v>0</v>
      </c>
      <c r="Q20" s="514"/>
      <c r="R20" s="513"/>
    </row>
    <row r="21" spans="1:21" s="29" customFormat="1" ht="43.5" customHeight="1" x14ac:dyDescent="0.25">
      <c r="A21" s="1683" t="s">
        <v>11</v>
      </c>
      <c r="B21" s="754" t="s">
        <v>87</v>
      </c>
      <c r="C21" s="1593">
        <f>D21+E21+F21+G21+P21</f>
        <v>0</v>
      </c>
      <c r="D21" s="1407">
        <v>0</v>
      </c>
      <c r="E21" s="1407">
        <v>0</v>
      </c>
      <c r="F21" s="1593">
        <f>'здрав '!D18</f>
        <v>0</v>
      </c>
      <c r="G21" s="1593">
        <v>0</v>
      </c>
      <c r="H21" s="1591"/>
      <c r="I21" s="1592"/>
      <c r="J21" s="1592"/>
      <c r="K21" s="1592"/>
      <c r="L21" s="1592"/>
      <c r="M21" s="1591"/>
      <c r="N21" s="1591"/>
      <c r="O21" s="1591"/>
      <c r="P21" s="1593">
        <v>0</v>
      </c>
      <c r="Q21" s="514"/>
      <c r="R21" s="513"/>
    </row>
    <row r="22" spans="1:21" s="29" customFormat="1" ht="20.100000000000001" customHeight="1" x14ac:dyDescent="0.25">
      <c r="A22" s="1683"/>
      <c r="B22" s="752" t="s">
        <v>104</v>
      </c>
      <c r="C22" s="1593">
        <f>F22</f>
        <v>0</v>
      </c>
      <c r="D22" s="1407">
        <v>0</v>
      </c>
      <c r="E22" s="1407">
        <v>0</v>
      </c>
      <c r="F22" s="1593">
        <f>'здрав '!H17</f>
        <v>0</v>
      </c>
      <c r="G22" s="1593">
        <v>0</v>
      </c>
      <c r="H22" s="1591"/>
      <c r="I22" s="1592"/>
      <c r="J22" s="1592"/>
      <c r="K22" s="1592"/>
      <c r="L22" s="1592"/>
      <c r="M22" s="1591"/>
      <c r="N22" s="1591"/>
      <c r="O22" s="1591"/>
      <c r="P22" s="1593">
        <v>0</v>
      </c>
      <c r="Q22" s="514"/>
      <c r="R22" s="513"/>
    </row>
    <row r="23" spans="1:21" s="29" customFormat="1" ht="19.5" customHeight="1" x14ac:dyDescent="0.25">
      <c r="A23" s="1683"/>
      <c r="B23" s="752" t="s">
        <v>105</v>
      </c>
      <c r="C23" s="1593">
        <f>0</f>
        <v>0</v>
      </c>
      <c r="D23" s="1407">
        <v>0</v>
      </c>
      <c r="E23" s="1407">
        <v>0</v>
      </c>
      <c r="F23" s="1593">
        <f>0</f>
        <v>0</v>
      </c>
      <c r="G23" s="1593">
        <v>0</v>
      </c>
      <c r="H23" s="1591"/>
      <c r="I23" s="1592"/>
      <c r="J23" s="1592"/>
      <c r="K23" s="1592"/>
      <c r="L23" s="1592"/>
      <c r="M23" s="1591"/>
      <c r="N23" s="1591"/>
      <c r="O23" s="1591"/>
      <c r="P23" s="1593">
        <v>0</v>
      </c>
      <c r="Q23" s="514"/>
      <c r="R23" s="513"/>
    </row>
    <row r="24" spans="1:21" s="29" customFormat="1" ht="19.5" x14ac:dyDescent="0.3">
      <c r="A24" s="1685" t="s">
        <v>12</v>
      </c>
      <c r="B24" s="751" t="s">
        <v>1710</v>
      </c>
      <c r="C24" s="1409">
        <f>D24+E24+F24+G24+P24</f>
        <v>865716.70200000005</v>
      </c>
      <c r="D24" s="1409">
        <f>D30+D33+D36+D39+D42+D45</f>
        <v>3715.933</v>
      </c>
      <c r="E24" s="1409">
        <f>E27+E30+E33+E36+E39+E42+E45</f>
        <v>37783.341</v>
      </c>
      <c r="F24" s="1409">
        <f>F27+F30+F33+F36+F39+F42+F45</f>
        <v>824217.42800000007</v>
      </c>
      <c r="G24" s="1409">
        <v>0</v>
      </c>
      <c r="H24" s="1594" t="e">
        <f>I24+J24+K24+L24</f>
        <v>#REF!</v>
      </c>
      <c r="I24" s="1591" t="e">
        <f>I27+I30+I33+#REF!+I39+#REF!</f>
        <v>#REF!</v>
      </c>
      <c r="J24" s="1591" t="e">
        <f>J27+J30+J33+#REF!+J39+#REF!</f>
        <v>#REF!</v>
      </c>
      <c r="K24" s="1591" t="e">
        <f>K27+K30+K33+#REF!+K39+#REF!</f>
        <v>#REF!</v>
      </c>
      <c r="L24" s="1591" t="e">
        <f>L27+L30+L33+#REF!+L39+#REF!</f>
        <v>#REF!</v>
      </c>
      <c r="M24" s="1591" t="e">
        <f>C24-H24</f>
        <v>#REF!</v>
      </c>
      <c r="N24" s="1591" t="e">
        <f>F24-K24</f>
        <v>#REF!</v>
      </c>
      <c r="O24" s="1591">
        <f>G48+G60</f>
        <v>0</v>
      </c>
      <c r="P24" s="1409">
        <v>0</v>
      </c>
      <c r="Q24" s="515"/>
      <c r="R24" s="513"/>
    </row>
    <row r="25" spans="1:21" s="29" customFormat="1" ht="20.100000000000001" customHeight="1" x14ac:dyDescent="0.3">
      <c r="A25" s="1685"/>
      <c r="B25" s="752" t="s">
        <v>104</v>
      </c>
      <c r="C25" s="1409">
        <f>D25+E25+F25+G25+P25</f>
        <v>617122.69200000004</v>
      </c>
      <c r="D25" s="1409">
        <f t="shared" ref="D25" si="0">D28+D31+D34+D37+D40+D43</f>
        <v>3375.9569999999999</v>
      </c>
      <c r="E25" s="1409">
        <f>E28+E31+E34+E37+E40+E43+E46</f>
        <v>2657.3010000000004</v>
      </c>
      <c r="F25" s="1409">
        <f>F28+F31+F34+F37+F40+F43+F46</f>
        <v>611089.43400000001</v>
      </c>
      <c r="G25" s="1409">
        <v>0</v>
      </c>
      <c r="H25" s="1594"/>
      <c r="I25" s="1591"/>
      <c r="J25" s="1591"/>
      <c r="K25" s="1591"/>
      <c r="L25" s="1591"/>
      <c r="M25" s="1591"/>
      <c r="N25" s="1591"/>
      <c r="O25" s="1591"/>
      <c r="P25" s="1409">
        <v>0</v>
      </c>
      <c r="Q25" s="515"/>
      <c r="R25" s="513"/>
    </row>
    <row r="26" spans="1:21" s="29" customFormat="1" ht="20.100000000000001" customHeight="1" x14ac:dyDescent="0.3">
      <c r="A26" s="1685"/>
      <c r="B26" s="752" t="s">
        <v>105</v>
      </c>
      <c r="C26" s="1409">
        <f>C25/C24*100</f>
        <v>71.284600444268662</v>
      </c>
      <c r="D26" s="1409">
        <f>D25/D24*100</f>
        <v>90.850857644634601</v>
      </c>
      <c r="E26" s="1409">
        <f>E25/E24*100</f>
        <v>7.0329963673673017</v>
      </c>
      <c r="F26" s="1409">
        <f>F25/F24*100</f>
        <v>74.141775366584454</v>
      </c>
      <c r="G26" s="1409">
        <v>0</v>
      </c>
      <c r="H26" s="1594"/>
      <c r="I26" s="1591"/>
      <c r="J26" s="1591"/>
      <c r="K26" s="1591"/>
      <c r="L26" s="1591"/>
      <c r="M26" s="1591"/>
      <c r="N26" s="1591"/>
      <c r="O26" s="1591"/>
      <c r="P26" s="1409">
        <v>0</v>
      </c>
      <c r="Q26" s="515"/>
      <c r="R26" s="513"/>
    </row>
    <row r="27" spans="1:21" s="946" customFormat="1" ht="43.5" customHeight="1" x14ac:dyDescent="0.3">
      <c r="A27" s="1688" t="s">
        <v>66</v>
      </c>
      <c r="B27" s="100" t="s">
        <v>2086</v>
      </c>
      <c r="C27" s="1595">
        <f>F27+E27</f>
        <v>27748</v>
      </c>
      <c r="D27" s="1596">
        <v>0</v>
      </c>
      <c r="E27" s="1596">
        <f>'культура  '!D16</f>
        <v>1282</v>
      </c>
      <c r="F27" s="1595">
        <f>'культура  '!D15</f>
        <v>26466</v>
      </c>
      <c r="G27" s="1597">
        <f>SUM(G30:G33)</f>
        <v>0</v>
      </c>
      <c r="H27" s="1598">
        <f>I27+J27+K27+L27</f>
        <v>17680.180000000004</v>
      </c>
      <c r="I27" s="1599">
        <v>0</v>
      </c>
      <c r="J27" s="1599">
        <f>'[2]сводная '!$E$25</f>
        <v>114.38</v>
      </c>
      <c r="K27" s="1599">
        <f>'[2]сводная '!$F$25</f>
        <v>17565.800000000003</v>
      </c>
      <c r="L27" s="1599">
        <v>0</v>
      </c>
      <c r="M27" s="1598">
        <f>C27-H27</f>
        <v>10067.819999999996</v>
      </c>
      <c r="N27" s="1599">
        <f>F27-K27</f>
        <v>8900.1999999999971</v>
      </c>
      <c r="O27" s="1600"/>
      <c r="P27" s="1597">
        <f>SUM(P30:P33)</f>
        <v>0</v>
      </c>
      <c r="Q27" s="944"/>
      <c r="R27" s="945"/>
    </row>
    <row r="28" spans="1:21" s="946" customFormat="1" ht="20.100000000000001" customHeight="1" x14ac:dyDescent="0.3">
      <c r="A28" s="1688"/>
      <c r="B28" s="947" t="s">
        <v>104</v>
      </c>
      <c r="C28" s="1595">
        <f>F28</f>
        <v>19849.5</v>
      </c>
      <c r="D28" s="1596">
        <v>0</v>
      </c>
      <c r="E28" s="1596">
        <f>'культура  '!E16</f>
        <v>0</v>
      </c>
      <c r="F28" s="1595">
        <f>'культура  '!E15</f>
        <v>19849.5</v>
      </c>
      <c r="G28" s="1597">
        <f>SUM(G33:G35)</f>
        <v>0</v>
      </c>
      <c r="H28" s="1598"/>
      <c r="I28" s="1599"/>
      <c r="J28" s="1599"/>
      <c r="K28" s="1599"/>
      <c r="L28" s="1599"/>
      <c r="M28" s="1598"/>
      <c r="N28" s="1599"/>
      <c r="O28" s="1600"/>
      <c r="P28" s="1597">
        <f>SUM(P33:P35)</f>
        <v>0</v>
      </c>
      <c r="Q28" s="944"/>
      <c r="R28" s="945"/>
    </row>
    <row r="29" spans="1:21" s="946" customFormat="1" ht="20.100000000000001" customHeight="1" x14ac:dyDescent="0.3">
      <c r="A29" s="1688"/>
      <c r="B29" s="947" t="s">
        <v>105</v>
      </c>
      <c r="C29" s="1595">
        <f>C28/C27*100</f>
        <v>71.534885397145743</v>
      </c>
      <c r="D29" s="1596">
        <v>0</v>
      </c>
      <c r="E29" s="1596">
        <v>0</v>
      </c>
      <c r="F29" s="1595">
        <f>F28/F27*100</f>
        <v>75</v>
      </c>
      <c r="G29" s="1597">
        <f>SUM(G39:G39)</f>
        <v>0</v>
      </c>
      <c r="H29" s="1598"/>
      <c r="I29" s="1599"/>
      <c r="J29" s="1599"/>
      <c r="K29" s="1599"/>
      <c r="L29" s="1599"/>
      <c r="M29" s="1598"/>
      <c r="N29" s="1599"/>
      <c r="O29" s="1600"/>
      <c r="P29" s="1597">
        <f>SUM(P39:P39)</f>
        <v>0</v>
      </c>
      <c r="Q29" s="944"/>
      <c r="R29" s="945"/>
    </row>
    <row r="30" spans="1:21" s="946" customFormat="1" ht="19.5" x14ac:dyDescent="0.3">
      <c r="A30" s="1688" t="s">
        <v>67</v>
      </c>
      <c r="B30" s="100" t="s">
        <v>2087</v>
      </c>
      <c r="C30" s="1595">
        <f>D30+E30+F30+G30+P30</f>
        <v>88030.857000000004</v>
      </c>
      <c r="D30" s="1595">
        <f>'культура  '!D32</f>
        <v>615.53300000000002</v>
      </c>
      <c r="E30" s="1595">
        <f>'культура  '!D33</f>
        <v>4437.6329999999998</v>
      </c>
      <c r="F30" s="1595">
        <f>'культура  '!D34</f>
        <v>82977.691000000006</v>
      </c>
      <c r="G30" s="1595">
        <v>0</v>
      </c>
      <c r="H30" s="1598">
        <f>I30+J30+K30+L30</f>
        <v>80251.17</v>
      </c>
      <c r="I30" s="1601">
        <v>0</v>
      </c>
      <c r="J30" s="1601">
        <f>'[2]сводная '!$E$28</f>
        <v>808.71</v>
      </c>
      <c r="K30" s="1601">
        <f>'[2]сводная '!$F$28</f>
        <v>79442.459999999992</v>
      </c>
      <c r="L30" s="1601">
        <v>0</v>
      </c>
      <c r="M30" s="1602">
        <f>C30-H30</f>
        <v>7779.6870000000054</v>
      </c>
      <c r="N30" s="1601">
        <f>F30-K30</f>
        <v>3535.2310000000143</v>
      </c>
      <c r="O30" s="1603"/>
      <c r="P30" s="1595">
        <v>0</v>
      </c>
      <c r="Q30" s="944"/>
      <c r="R30" s="945"/>
    </row>
    <row r="31" spans="1:21" s="946" customFormat="1" ht="20.100000000000001" customHeight="1" x14ac:dyDescent="0.3">
      <c r="A31" s="1688"/>
      <c r="B31" s="947" t="s">
        <v>104</v>
      </c>
      <c r="C31" s="1595">
        <f>D31+E31+F31+G31+P31</f>
        <v>63636.459000000003</v>
      </c>
      <c r="D31" s="1595">
        <f>'культура  '!H32</f>
        <v>615.53300000000002</v>
      </c>
      <c r="E31" s="1595">
        <f>'культура  '!H33</f>
        <v>491.48599999999999</v>
      </c>
      <c r="F31" s="1595">
        <f>'культура  '!H34</f>
        <v>62529.440000000002</v>
      </c>
      <c r="G31" s="1595">
        <v>0</v>
      </c>
      <c r="H31" s="1598"/>
      <c r="I31" s="1601"/>
      <c r="J31" s="1601"/>
      <c r="K31" s="1601"/>
      <c r="L31" s="1601"/>
      <c r="M31" s="1602"/>
      <c r="N31" s="1601"/>
      <c r="O31" s="1603"/>
      <c r="P31" s="1595">
        <v>0</v>
      </c>
      <c r="Q31" s="944"/>
      <c r="R31" s="945"/>
    </row>
    <row r="32" spans="1:21" s="946" customFormat="1" ht="20.100000000000001" customHeight="1" x14ac:dyDescent="0.3">
      <c r="A32" s="948"/>
      <c r="B32" s="949" t="s">
        <v>105</v>
      </c>
      <c r="C32" s="1604">
        <f>C31/C30*100</f>
        <v>72.288810047595021</v>
      </c>
      <c r="D32" s="1604">
        <f>D31/D30*100</f>
        <v>100</v>
      </c>
      <c r="E32" s="1604">
        <f t="shared" ref="E32" si="1">E31/E30*100</f>
        <v>11.075408894786928</v>
      </c>
      <c r="F32" s="1604">
        <f>F31/F30*100</f>
        <v>75.356929370329183</v>
      </c>
      <c r="G32" s="1604">
        <v>0</v>
      </c>
      <c r="H32" s="1605"/>
      <c r="I32" s="1606"/>
      <c r="J32" s="1606"/>
      <c r="K32" s="1606"/>
      <c r="L32" s="1606"/>
      <c r="M32" s="1607"/>
      <c r="N32" s="1606"/>
      <c r="O32" s="1608"/>
      <c r="P32" s="1604">
        <v>0</v>
      </c>
      <c r="Q32" s="944"/>
      <c r="R32" s="945"/>
    </row>
    <row r="33" spans="1:19" s="952" customFormat="1" ht="56.25" customHeight="1" x14ac:dyDescent="0.3">
      <c r="A33" s="1688" t="s">
        <v>106</v>
      </c>
      <c r="B33" s="100" t="s">
        <v>2088</v>
      </c>
      <c r="C33" s="1595">
        <f>D33+E33+F33</f>
        <v>491077.625</v>
      </c>
      <c r="D33" s="1595">
        <f>'культура  '!D75</f>
        <v>3100.4</v>
      </c>
      <c r="E33" s="1595">
        <f>'культура  '!D76</f>
        <v>22702.407999999999</v>
      </c>
      <c r="F33" s="1595">
        <f>'культура  '!D77</f>
        <v>465274.81699999998</v>
      </c>
      <c r="G33" s="1595">
        <v>0</v>
      </c>
      <c r="H33" s="1598">
        <f>I33+J33+K33+L33</f>
        <v>373774.52</v>
      </c>
      <c r="I33" s="1601">
        <f>'[2]сводная '!$D$31</f>
        <v>4500</v>
      </c>
      <c r="J33" s="1601">
        <f>'[2]сводная '!$E$31</f>
        <v>3678.7200000000003</v>
      </c>
      <c r="K33" s="1601">
        <f>'[2]сводная '!$F$31</f>
        <v>365595.80000000005</v>
      </c>
      <c r="L33" s="1601">
        <v>0</v>
      </c>
      <c r="M33" s="1602">
        <f>C33-H33</f>
        <v>117303.10499999998</v>
      </c>
      <c r="N33" s="1601">
        <f>F33-K33</f>
        <v>99679.016999999934</v>
      </c>
      <c r="O33" s="1603"/>
      <c r="P33" s="1595">
        <v>0</v>
      </c>
      <c r="Q33" s="944"/>
      <c r="R33" s="950"/>
      <c r="S33" s="951"/>
    </row>
    <row r="34" spans="1:19" s="946" customFormat="1" ht="20.100000000000001" customHeight="1" x14ac:dyDescent="0.3">
      <c r="A34" s="1688"/>
      <c r="B34" s="947" t="s">
        <v>104</v>
      </c>
      <c r="C34" s="1595">
        <f>D34+E34+F34</f>
        <v>349829.18300000002</v>
      </c>
      <c r="D34" s="1595">
        <f>'культура  '!H75</f>
        <v>2760.424</v>
      </c>
      <c r="E34" s="1595">
        <f>'культура  '!H76</f>
        <v>2165.8150000000005</v>
      </c>
      <c r="F34" s="1595">
        <f>'культура  '!E77</f>
        <v>344902.94400000002</v>
      </c>
      <c r="G34" s="1595">
        <v>0</v>
      </c>
      <c r="H34" s="1598"/>
      <c r="I34" s="1601"/>
      <c r="J34" s="1601"/>
      <c r="K34" s="1601"/>
      <c r="L34" s="1601"/>
      <c r="M34" s="1602"/>
      <c r="N34" s="1601"/>
      <c r="O34" s="1603"/>
      <c r="P34" s="1595">
        <v>0</v>
      </c>
      <c r="Q34" s="944"/>
      <c r="R34" s="945"/>
      <c r="S34" s="953"/>
    </row>
    <row r="35" spans="1:19" s="946" customFormat="1" ht="20.100000000000001" customHeight="1" x14ac:dyDescent="0.3">
      <c r="A35" s="1688"/>
      <c r="B35" s="947" t="s">
        <v>105</v>
      </c>
      <c r="C35" s="1595">
        <f>C34/C33*100</f>
        <v>71.237043838028669</v>
      </c>
      <c r="D35" s="1595">
        <f>D34/D33*100</f>
        <v>89.034447168107334</v>
      </c>
      <c r="E35" s="1595">
        <f>E34/E33*100</f>
        <v>9.5400232433493422</v>
      </c>
      <c r="F35" s="1595">
        <f>F34/F33*100</f>
        <v>74.128865650598925</v>
      </c>
      <c r="G35" s="1595">
        <v>0</v>
      </c>
      <c r="H35" s="1598"/>
      <c r="I35" s="1601"/>
      <c r="J35" s="1601"/>
      <c r="K35" s="1601"/>
      <c r="L35" s="1601"/>
      <c r="M35" s="1602"/>
      <c r="N35" s="1601"/>
      <c r="O35" s="1603"/>
      <c r="P35" s="1595">
        <v>0</v>
      </c>
      <c r="Q35" s="944"/>
      <c r="R35" s="945"/>
      <c r="S35" s="953"/>
    </row>
    <row r="36" spans="1:19" s="946" customFormat="1" ht="58.5" customHeight="1" x14ac:dyDescent="0.3">
      <c r="A36" s="1688" t="s">
        <v>107</v>
      </c>
      <c r="B36" s="954" t="s">
        <v>1420</v>
      </c>
      <c r="C36" s="1595">
        <f>E36+F36</f>
        <v>17944.72</v>
      </c>
      <c r="D36" s="1595">
        <v>0</v>
      </c>
      <c r="E36" s="1595">
        <f>'культура  '!D98</f>
        <v>9361.2999999999993</v>
      </c>
      <c r="F36" s="1595">
        <f>'культура  '!D99</f>
        <v>8583.42</v>
      </c>
      <c r="G36" s="1595">
        <v>0</v>
      </c>
      <c r="H36" s="1598"/>
      <c r="I36" s="1601"/>
      <c r="J36" s="1601"/>
      <c r="K36" s="1601"/>
      <c r="L36" s="1601"/>
      <c r="M36" s="1602"/>
      <c r="N36" s="1601"/>
      <c r="O36" s="1603"/>
      <c r="P36" s="1595">
        <v>0</v>
      </c>
      <c r="Q36" s="944"/>
      <c r="R36" s="945"/>
      <c r="S36" s="953"/>
    </row>
    <row r="37" spans="1:19" s="946" customFormat="1" ht="20.100000000000001" customHeight="1" x14ac:dyDescent="0.3">
      <c r="A37" s="1688"/>
      <c r="B37" s="947" t="s">
        <v>104</v>
      </c>
      <c r="C37" s="1595">
        <v>0</v>
      </c>
      <c r="D37" s="1595">
        <f>'культура  '!H97</f>
        <v>0</v>
      </c>
      <c r="E37" s="1595">
        <f>'культура  '!H98</f>
        <v>0</v>
      </c>
      <c r="F37" s="1595">
        <f>'культура  '!H99</f>
        <v>0</v>
      </c>
      <c r="G37" s="1595">
        <v>0</v>
      </c>
      <c r="H37" s="1598"/>
      <c r="I37" s="1601"/>
      <c r="J37" s="1601"/>
      <c r="K37" s="1601"/>
      <c r="L37" s="1601"/>
      <c r="M37" s="1602"/>
      <c r="N37" s="1601"/>
      <c r="O37" s="1603"/>
      <c r="P37" s="1595">
        <v>0</v>
      </c>
      <c r="Q37" s="944"/>
      <c r="R37" s="945"/>
      <c r="S37" s="953"/>
    </row>
    <row r="38" spans="1:19" s="946" customFormat="1" ht="20.100000000000001" customHeight="1" x14ac:dyDescent="0.3">
      <c r="A38" s="1688"/>
      <c r="B38" s="947" t="s">
        <v>105</v>
      </c>
      <c r="C38" s="1595">
        <v>0</v>
      </c>
      <c r="D38" s="1595">
        <v>0</v>
      </c>
      <c r="E38" s="1595">
        <v>0</v>
      </c>
      <c r="F38" s="1595">
        <v>0</v>
      </c>
      <c r="G38" s="1595">
        <v>0</v>
      </c>
      <c r="H38" s="1598"/>
      <c r="I38" s="1601"/>
      <c r="J38" s="1601"/>
      <c r="K38" s="1601"/>
      <c r="L38" s="1601"/>
      <c r="M38" s="1602"/>
      <c r="N38" s="1601"/>
      <c r="O38" s="1603"/>
      <c r="P38" s="1595">
        <v>0</v>
      </c>
      <c r="Q38" s="944"/>
      <c r="R38" s="945"/>
      <c r="S38" s="953"/>
    </row>
    <row r="39" spans="1:19" s="946" customFormat="1" ht="19.5" x14ac:dyDescent="0.3">
      <c r="A39" s="1688" t="s">
        <v>108</v>
      </c>
      <c r="B39" s="100" t="s">
        <v>1423</v>
      </c>
      <c r="C39" s="1595">
        <f>D39+E39+F39+G39+P39</f>
        <v>240060</v>
      </c>
      <c r="D39" s="1595">
        <v>0</v>
      </c>
      <c r="E39" s="1595">
        <f>0</f>
        <v>0</v>
      </c>
      <c r="F39" s="1595">
        <f>'культура  '!D108</f>
        <v>240060</v>
      </c>
      <c r="G39" s="1595">
        <v>0</v>
      </c>
      <c r="H39" s="1598">
        <f>I39+J39+K39+L39</f>
        <v>100041.45000000001</v>
      </c>
      <c r="I39" s="1601">
        <v>0</v>
      </c>
      <c r="J39" s="1601">
        <f>'[2]сводная '!$E$37</f>
        <v>700</v>
      </c>
      <c r="K39" s="1601">
        <f>'[2]сводная '!$F$37</f>
        <v>99341.450000000012</v>
      </c>
      <c r="L39" s="1601">
        <v>0</v>
      </c>
      <c r="M39" s="1602">
        <f>C39-H39</f>
        <v>140018.54999999999</v>
      </c>
      <c r="N39" s="1601">
        <f>F39-K39</f>
        <v>140718.54999999999</v>
      </c>
      <c r="O39" s="1603"/>
      <c r="P39" s="1595">
        <v>0</v>
      </c>
      <c r="Q39" s="944"/>
      <c r="R39" s="945"/>
    </row>
    <row r="40" spans="1:19" s="946" customFormat="1" ht="20.100000000000001" customHeight="1" x14ac:dyDescent="0.3">
      <c r="A40" s="1688"/>
      <c r="B40" s="947" t="s">
        <v>104</v>
      </c>
      <c r="C40" s="1595">
        <f>D40+E40+F40</f>
        <v>182952.05</v>
      </c>
      <c r="D40" s="1595">
        <v>0</v>
      </c>
      <c r="E40" s="1595">
        <f>0</f>
        <v>0</v>
      </c>
      <c r="F40" s="1595">
        <f>'культура  '!H108</f>
        <v>182952.05</v>
      </c>
      <c r="G40" s="1595">
        <v>0</v>
      </c>
      <c r="H40" s="1598"/>
      <c r="I40" s="1601"/>
      <c r="J40" s="1601"/>
      <c r="K40" s="1601"/>
      <c r="L40" s="1601"/>
      <c r="M40" s="1602"/>
      <c r="N40" s="1601"/>
      <c r="O40" s="1603"/>
      <c r="P40" s="1595">
        <v>0</v>
      </c>
      <c r="Q40" s="944"/>
      <c r="R40" s="945"/>
    </row>
    <row r="41" spans="1:19" s="946" customFormat="1" ht="20.100000000000001" customHeight="1" x14ac:dyDescent="0.3">
      <c r="A41" s="1688"/>
      <c r="B41" s="947" t="s">
        <v>105</v>
      </c>
      <c r="C41" s="1595">
        <f>C40/C39*100</f>
        <v>76.210968091310505</v>
      </c>
      <c r="D41" s="1595">
        <v>0</v>
      </c>
      <c r="E41" s="1595">
        <f>0</f>
        <v>0</v>
      </c>
      <c r="F41" s="1595">
        <f>F40/F39*100</f>
        <v>76.210968091310505</v>
      </c>
      <c r="G41" s="1595">
        <v>0</v>
      </c>
      <c r="H41" s="1598"/>
      <c r="I41" s="1601"/>
      <c r="J41" s="1601"/>
      <c r="K41" s="1601"/>
      <c r="L41" s="1601"/>
      <c r="M41" s="1602"/>
      <c r="N41" s="1601"/>
      <c r="O41" s="1603"/>
      <c r="P41" s="1595">
        <v>0</v>
      </c>
      <c r="Q41" s="944"/>
      <c r="R41" s="945"/>
    </row>
    <row r="42" spans="1:19" ht="20.100000000000001" customHeight="1" x14ac:dyDescent="0.3">
      <c r="A42" s="1683" t="s">
        <v>457</v>
      </c>
      <c r="B42" s="754" t="s">
        <v>1427</v>
      </c>
      <c r="C42" s="1609">
        <f>F42</f>
        <v>0</v>
      </c>
      <c r="D42" s="1609">
        <v>0</v>
      </c>
      <c r="E42" s="1609">
        <v>0</v>
      </c>
      <c r="F42" s="1609">
        <f>'культура  '!D112</f>
        <v>0</v>
      </c>
      <c r="G42" s="1609">
        <v>0</v>
      </c>
      <c r="H42" s="1594"/>
      <c r="I42" s="1610"/>
      <c r="J42" s="1610"/>
      <c r="K42" s="1610"/>
      <c r="L42" s="1610"/>
      <c r="M42" s="1591"/>
      <c r="N42" s="1610"/>
      <c r="O42" s="1611"/>
      <c r="P42" s="1609">
        <v>0</v>
      </c>
      <c r="Q42" s="105"/>
      <c r="R42" s="104"/>
    </row>
    <row r="43" spans="1:19" ht="20.100000000000001" customHeight="1" x14ac:dyDescent="0.3">
      <c r="A43" s="1683"/>
      <c r="B43" s="752" t="s">
        <v>104</v>
      </c>
      <c r="C43" s="1609">
        <f>F43</f>
        <v>0</v>
      </c>
      <c r="D43" s="1609">
        <v>0</v>
      </c>
      <c r="E43" s="1609">
        <v>0</v>
      </c>
      <c r="F43" s="1609">
        <f>'культура  '!H112</f>
        <v>0</v>
      </c>
      <c r="G43" s="1609">
        <v>0</v>
      </c>
      <c r="H43" s="1594"/>
      <c r="I43" s="1610"/>
      <c r="J43" s="1610"/>
      <c r="K43" s="1610"/>
      <c r="L43" s="1610"/>
      <c r="M43" s="1591"/>
      <c r="N43" s="1610"/>
      <c r="O43" s="1611"/>
      <c r="P43" s="1609">
        <v>0</v>
      </c>
      <c r="Q43" s="105"/>
      <c r="R43" s="104"/>
    </row>
    <row r="44" spans="1:19" s="29" customFormat="1" ht="20.100000000000001" customHeight="1" x14ac:dyDescent="0.25">
      <c r="A44" s="1683"/>
      <c r="B44" s="752" t="s">
        <v>105</v>
      </c>
      <c r="C44" s="1593">
        <v>0</v>
      </c>
      <c r="D44" s="1609">
        <v>0</v>
      </c>
      <c r="E44" s="1609">
        <v>0</v>
      </c>
      <c r="F44" s="1609">
        <v>0</v>
      </c>
      <c r="G44" s="1609">
        <v>0</v>
      </c>
      <c r="H44" s="1591"/>
      <c r="I44" s="1592"/>
      <c r="J44" s="1592"/>
      <c r="K44" s="1592"/>
      <c r="L44" s="1592"/>
      <c r="M44" s="1591"/>
      <c r="N44" s="1591"/>
      <c r="O44" s="1591"/>
      <c r="P44" s="1609">
        <v>0</v>
      </c>
      <c r="Q44" s="514"/>
      <c r="R44" s="513"/>
    </row>
    <row r="45" spans="1:19" s="29" customFormat="1" ht="20.100000000000001" customHeight="1" x14ac:dyDescent="0.25">
      <c r="A45" s="756"/>
      <c r="B45" s="754" t="s">
        <v>2082</v>
      </c>
      <c r="C45" s="1593">
        <f>F45</f>
        <v>855.5</v>
      </c>
      <c r="D45" s="1609">
        <f>0</f>
        <v>0</v>
      </c>
      <c r="E45" s="1609">
        <f>0</f>
        <v>0</v>
      </c>
      <c r="F45" s="1609">
        <f>'культура  '!D120</f>
        <v>855.5</v>
      </c>
      <c r="G45" s="1609">
        <f>0</f>
        <v>0</v>
      </c>
      <c r="H45" s="1591"/>
      <c r="I45" s="1592"/>
      <c r="J45" s="1592"/>
      <c r="K45" s="1592"/>
      <c r="L45" s="1592"/>
      <c r="M45" s="1591"/>
      <c r="N45" s="1591"/>
      <c r="O45" s="1591"/>
      <c r="P45" s="1609">
        <f>0</f>
        <v>0</v>
      </c>
      <c r="Q45" s="514"/>
      <c r="R45" s="513"/>
    </row>
    <row r="46" spans="1:19" s="29" customFormat="1" ht="20.100000000000001" customHeight="1" x14ac:dyDescent="0.25">
      <c r="A46" s="756"/>
      <c r="B46" s="754"/>
      <c r="C46" s="1593">
        <f>F46</f>
        <v>855.5</v>
      </c>
      <c r="D46" s="1609">
        <f>0</f>
        <v>0</v>
      </c>
      <c r="E46" s="1609">
        <f>0</f>
        <v>0</v>
      </c>
      <c r="F46" s="1609">
        <f>'культура  '!H120</f>
        <v>855.5</v>
      </c>
      <c r="G46" s="1609">
        <f>0</f>
        <v>0</v>
      </c>
      <c r="H46" s="1591"/>
      <c r="I46" s="1592"/>
      <c r="J46" s="1592"/>
      <c r="K46" s="1592"/>
      <c r="L46" s="1592"/>
      <c r="M46" s="1591"/>
      <c r="N46" s="1591"/>
      <c r="O46" s="1591"/>
      <c r="P46" s="1609">
        <f>0</f>
        <v>0</v>
      </c>
      <c r="Q46" s="514"/>
      <c r="R46" s="513"/>
    </row>
    <row r="47" spans="1:19" s="29" customFormat="1" ht="20.100000000000001" customHeight="1" x14ac:dyDescent="0.25">
      <c r="A47" s="756"/>
      <c r="B47" s="752"/>
      <c r="C47" s="1593">
        <f>C46/C45*100</f>
        <v>100</v>
      </c>
      <c r="D47" s="1609">
        <f>0</f>
        <v>0</v>
      </c>
      <c r="E47" s="1609">
        <f>0</f>
        <v>0</v>
      </c>
      <c r="F47" s="1609">
        <f>F46/F45*100</f>
        <v>100</v>
      </c>
      <c r="G47" s="1609">
        <f>0</f>
        <v>0</v>
      </c>
      <c r="H47" s="1591"/>
      <c r="I47" s="1592"/>
      <c r="J47" s="1592"/>
      <c r="K47" s="1592"/>
      <c r="L47" s="1592"/>
      <c r="M47" s="1591"/>
      <c r="N47" s="1591"/>
      <c r="O47" s="1591"/>
      <c r="P47" s="1609">
        <f>0</f>
        <v>0</v>
      </c>
      <c r="Q47" s="514"/>
      <c r="R47" s="513"/>
    </row>
    <row r="48" spans="1:19" s="29" customFormat="1" ht="29.25" customHeight="1" x14ac:dyDescent="0.3">
      <c r="A48" s="1685" t="s">
        <v>14</v>
      </c>
      <c r="B48" s="751" t="s">
        <v>109</v>
      </c>
      <c r="C48" s="1409">
        <f t="shared" ref="C48:F49" si="2">C51+C54+C57</f>
        <v>7754553.915000001</v>
      </c>
      <c r="D48" s="1409">
        <f t="shared" si="2"/>
        <v>234047.99</v>
      </c>
      <c r="E48" s="1409">
        <f t="shared" si="2"/>
        <v>5406938.4500000002</v>
      </c>
      <c r="F48" s="1409">
        <f t="shared" si="2"/>
        <v>2113567.4750000001</v>
      </c>
      <c r="G48" s="1409">
        <v>0</v>
      </c>
      <c r="H48" s="1591" t="e">
        <f>I48+J48+K48+L48</f>
        <v>#REF!</v>
      </c>
      <c r="I48" s="1591" t="e">
        <f>#REF!+I51+I54+I57</f>
        <v>#REF!</v>
      </c>
      <c r="J48" s="1591" t="e">
        <f>#REF!+J51+J54+J57</f>
        <v>#REF!</v>
      </c>
      <c r="K48" s="1591" t="e">
        <f>#REF!+K51+K54+K57</f>
        <v>#REF!</v>
      </c>
      <c r="L48" s="1591" t="e">
        <f>#REF!+L51+L54+L57</f>
        <v>#REF!</v>
      </c>
      <c r="M48" s="1591" t="e">
        <f>C48-H48</f>
        <v>#REF!</v>
      </c>
      <c r="N48" s="1591" t="e">
        <f>F48-K48</f>
        <v>#REF!</v>
      </c>
      <c r="O48" s="1591"/>
      <c r="P48" s="1409">
        <v>0</v>
      </c>
      <c r="Q48" s="515"/>
      <c r="R48" s="513"/>
    </row>
    <row r="49" spans="1:18" s="29" customFormat="1" ht="20.100000000000001" customHeight="1" x14ac:dyDescent="0.3">
      <c r="A49" s="1685"/>
      <c r="B49" s="752" t="s">
        <v>104</v>
      </c>
      <c r="C49" s="1409">
        <f t="shared" si="2"/>
        <v>5144907.3099999996</v>
      </c>
      <c r="D49" s="1409">
        <f t="shared" si="2"/>
        <v>141685.85999999999</v>
      </c>
      <c r="E49" s="1409">
        <f t="shared" si="2"/>
        <v>3643278.3400000003</v>
      </c>
      <c r="F49" s="1409">
        <f t="shared" si="2"/>
        <v>1359943.1099999999</v>
      </c>
      <c r="G49" s="1409">
        <v>0</v>
      </c>
      <c r="H49" s="1591"/>
      <c r="I49" s="1591"/>
      <c r="J49" s="1591"/>
      <c r="K49" s="1591"/>
      <c r="L49" s="1591"/>
      <c r="M49" s="1591"/>
      <c r="N49" s="1591"/>
      <c r="O49" s="1591"/>
      <c r="P49" s="1409">
        <v>0</v>
      </c>
      <c r="Q49" s="515"/>
      <c r="R49" s="513"/>
    </row>
    <row r="50" spans="1:18" s="29" customFormat="1" ht="20.100000000000001" customHeight="1" x14ac:dyDescent="0.3">
      <c r="A50" s="1685"/>
      <c r="B50" s="752" t="s">
        <v>105</v>
      </c>
      <c r="C50" s="1409">
        <f>C49/C48*100</f>
        <v>66.346915198409562</v>
      </c>
      <c r="D50" s="1409">
        <f>D49/D48*100</f>
        <v>60.537097541405927</v>
      </c>
      <c r="E50" s="1409">
        <f>E49/E48*100</f>
        <v>67.381538992736267</v>
      </c>
      <c r="F50" s="1409">
        <f>F49/F48*100</f>
        <v>64.343491565132069</v>
      </c>
      <c r="G50" s="1409">
        <v>0</v>
      </c>
      <c r="H50" s="1591"/>
      <c r="I50" s="1591"/>
      <c r="J50" s="1591"/>
      <c r="K50" s="1591"/>
      <c r="L50" s="1591"/>
      <c r="M50" s="1591"/>
      <c r="N50" s="1591"/>
      <c r="O50" s="1591"/>
      <c r="P50" s="1409">
        <v>0</v>
      </c>
      <c r="Q50" s="515"/>
      <c r="R50" s="513"/>
    </row>
    <row r="51" spans="1:18" s="29" customFormat="1" ht="19.5" x14ac:dyDescent="0.25">
      <c r="A51" s="1683" t="s">
        <v>111</v>
      </c>
      <c r="B51" s="755" t="s">
        <v>1141</v>
      </c>
      <c r="C51" s="1593">
        <f>D51+E51+F51+G51+P51</f>
        <v>7536215.7870000005</v>
      </c>
      <c r="D51" s="1593">
        <f>'образование '!D113</f>
        <v>233270.84</v>
      </c>
      <c r="E51" s="1593">
        <f>'образование '!D114</f>
        <v>5406462.4000000004</v>
      </c>
      <c r="F51" s="1593">
        <f>'образование '!D115</f>
        <v>1896482.547</v>
      </c>
      <c r="G51" s="1593">
        <v>0</v>
      </c>
      <c r="H51" s="1594">
        <f>I51+J51+K51+L51</f>
        <v>4413344.9800000004</v>
      </c>
      <c r="I51" s="1612">
        <v>0</v>
      </c>
      <c r="J51" s="1610">
        <f>'[2]сводная '!$E$13</f>
        <v>2115684.36</v>
      </c>
      <c r="K51" s="1610">
        <f>'[2]сводная '!$F$13</f>
        <v>255420.61999999997</v>
      </c>
      <c r="L51" s="1610">
        <f>'[2]сводная '!$G$13</f>
        <v>2042240</v>
      </c>
      <c r="M51" s="1591">
        <f>C51-H51</f>
        <v>3122870.807</v>
      </c>
      <c r="N51" s="1610">
        <f>F51-K51</f>
        <v>1641061.9270000001</v>
      </c>
      <c r="O51" s="1591"/>
      <c r="P51" s="1593">
        <v>0</v>
      </c>
      <c r="Q51" s="513"/>
      <c r="R51" s="513"/>
    </row>
    <row r="52" spans="1:18" s="29" customFormat="1" ht="21.75" customHeight="1" x14ac:dyDescent="0.25">
      <c r="A52" s="1683"/>
      <c r="B52" s="752" t="s">
        <v>104</v>
      </c>
      <c r="C52" s="1593">
        <f>D52+E52+F52+G52+P52</f>
        <v>5008842.58</v>
      </c>
      <c r="D52" s="1593">
        <f>'образование '!E113</f>
        <v>140908.81</v>
      </c>
      <c r="E52" s="1593">
        <f>'образование '!E114</f>
        <v>3642955.6</v>
      </c>
      <c r="F52" s="1593">
        <f>'образование '!E115</f>
        <v>1224978.1699999997</v>
      </c>
      <c r="G52" s="1593">
        <v>0</v>
      </c>
      <c r="H52" s="1594"/>
      <c r="I52" s="1612"/>
      <c r="J52" s="1610"/>
      <c r="K52" s="1610"/>
      <c r="L52" s="1610"/>
      <c r="M52" s="1591"/>
      <c r="N52" s="1610"/>
      <c r="O52" s="1591"/>
      <c r="P52" s="1593">
        <v>0</v>
      </c>
      <c r="Q52" s="513"/>
      <c r="R52" s="513"/>
    </row>
    <row r="53" spans="1:18" s="29" customFormat="1" ht="25.5" customHeight="1" x14ac:dyDescent="0.25">
      <c r="A53" s="1683"/>
      <c r="B53" s="752" t="s">
        <v>105</v>
      </c>
      <c r="C53" s="1593">
        <f>C52/C51*100</f>
        <v>66.463630044143258</v>
      </c>
      <c r="D53" s="1593">
        <f>D52/D51*100</f>
        <v>60.405668363864088</v>
      </c>
      <c r="E53" s="1593">
        <f>E52/E51*100</f>
        <v>67.381502551465076</v>
      </c>
      <c r="F53" s="1593">
        <f>F52/F51*100</f>
        <v>64.592114065998814</v>
      </c>
      <c r="G53" s="1593">
        <v>0</v>
      </c>
      <c r="H53" s="1594"/>
      <c r="I53" s="1612"/>
      <c r="J53" s="1612"/>
      <c r="K53" s="1612"/>
      <c r="L53" s="1610"/>
      <c r="M53" s="1591"/>
      <c r="N53" s="1610"/>
      <c r="O53" s="1591"/>
      <c r="P53" s="1593">
        <v>0</v>
      </c>
      <c r="Q53" s="513"/>
      <c r="R53" s="513"/>
    </row>
    <row r="54" spans="1:18" s="29" customFormat="1" ht="45" customHeight="1" x14ac:dyDescent="0.25">
      <c r="A54" s="1689" t="s">
        <v>112</v>
      </c>
      <c r="B54" s="755" t="s">
        <v>1319</v>
      </c>
      <c r="C54" s="1593">
        <f>D54+E54+F54+G54</f>
        <v>188018.42800000001</v>
      </c>
      <c r="D54" s="1593">
        <f>'образование '!D202</f>
        <v>777.15</v>
      </c>
      <c r="E54" s="1593">
        <f>'образование '!D203</f>
        <v>476.05</v>
      </c>
      <c r="F54" s="1593">
        <f>'образование '!D201</f>
        <v>186765.228</v>
      </c>
      <c r="G54" s="1593">
        <v>0</v>
      </c>
      <c r="H54" s="1594">
        <f>I54+J54+K54+L54</f>
        <v>301811.16000000003</v>
      </c>
      <c r="I54" s="1612">
        <v>0</v>
      </c>
      <c r="J54" s="1610">
        <f>'[2]сводная '!$E$16</f>
        <v>2353</v>
      </c>
      <c r="K54" s="1610">
        <f>'[2]сводная '!$F$16</f>
        <v>299458.16000000003</v>
      </c>
      <c r="L54" s="1610">
        <f>'[2]сводная '!$G$16</f>
        <v>0</v>
      </c>
      <c r="M54" s="1591">
        <f>C54-H54</f>
        <v>-113792.73200000002</v>
      </c>
      <c r="N54" s="1610">
        <f>F54-K54</f>
        <v>-112692.93200000003</v>
      </c>
      <c r="O54" s="1591">
        <f>E15+E48+E60</f>
        <v>5435105.4500000002</v>
      </c>
      <c r="P54" s="1593">
        <v>0</v>
      </c>
      <c r="Q54" s="513"/>
      <c r="R54" s="513"/>
    </row>
    <row r="55" spans="1:18" s="29" customFormat="1" ht="20.100000000000001" customHeight="1" x14ac:dyDescent="0.25">
      <c r="A55" s="1690"/>
      <c r="B55" s="752" t="s">
        <v>104</v>
      </c>
      <c r="C55" s="1593">
        <f>D55+E55+F55+G55</f>
        <v>115076.37999999999</v>
      </c>
      <c r="D55" s="1593">
        <f>'образование '!E202</f>
        <v>777.05</v>
      </c>
      <c r="E55" s="1593">
        <f>'образование '!E203</f>
        <v>322.74</v>
      </c>
      <c r="F55" s="1593">
        <f>'образование '!E201</f>
        <v>113976.59</v>
      </c>
      <c r="G55" s="1593">
        <v>0</v>
      </c>
      <c r="H55" s="1594"/>
      <c r="I55" s="1612"/>
      <c r="J55" s="1610"/>
      <c r="K55" s="1610"/>
      <c r="L55" s="1610"/>
      <c r="M55" s="1591"/>
      <c r="N55" s="1610"/>
      <c r="O55" s="1591"/>
      <c r="P55" s="1593">
        <v>0</v>
      </c>
      <c r="Q55" s="513"/>
      <c r="R55" s="513"/>
    </row>
    <row r="56" spans="1:18" s="29" customFormat="1" ht="20.100000000000001" customHeight="1" x14ac:dyDescent="0.25">
      <c r="A56" s="1691"/>
      <c r="B56" s="752" t="s">
        <v>105</v>
      </c>
      <c r="C56" s="1593">
        <f>C55/C54*100</f>
        <v>61.204841048878457</v>
      </c>
      <c r="D56" s="1593">
        <f>D55/D54*100</f>
        <v>99.987132471208909</v>
      </c>
      <c r="E56" s="1593">
        <f>E55/E54*100</f>
        <v>67.795399642894651</v>
      </c>
      <c r="F56" s="1593">
        <f>F55/F54*100</f>
        <v>61.026664984983178</v>
      </c>
      <c r="G56" s="1593">
        <v>0</v>
      </c>
      <c r="H56" s="1594"/>
      <c r="I56" s="1612"/>
      <c r="J56" s="1612"/>
      <c r="K56" s="1612"/>
      <c r="L56" s="1610"/>
      <c r="M56" s="1591"/>
      <c r="N56" s="1610"/>
      <c r="O56" s="1591"/>
      <c r="P56" s="1593">
        <v>0</v>
      </c>
      <c r="Q56" s="513"/>
      <c r="R56" s="513"/>
    </row>
    <row r="57" spans="1:18" s="29" customFormat="1" ht="25.5" customHeight="1" x14ac:dyDescent="0.25">
      <c r="A57" s="1683" t="s">
        <v>113</v>
      </c>
      <c r="B57" s="755" t="s">
        <v>397</v>
      </c>
      <c r="C57" s="1593">
        <f>F57</f>
        <v>30319.7</v>
      </c>
      <c r="D57" s="1593">
        <v>0</v>
      </c>
      <c r="E57" s="1593">
        <v>0</v>
      </c>
      <c r="F57" s="1593">
        <f>'образование '!D210</f>
        <v>30319.7</v>
      </c>
      <c r="G57" s="1593">
        <v>0</v>
      </c>
      <c r="H57" s="1594">
        <f>I57+J57+K57+L57</f>
        <v>985886.20000000007</v>
      </c>
      <c r="I57" s="1612">
        <v>0</v>
      </c>
      <c r="J57" s="1610">
        <f>'[2]сводная '!$E$19</f>
        <v>2210</v>
      </c>
      <c r="K57" s="1610">
        <f>'[2]сводная '!$F$19</f>
        <v>983676.20000000007</v>
      </c>
      <c r="L57" s="1610">
        <f>'[2]сводная '!$G$19</f>
        <v>0</v>
      </c>
      <c r="M57" s="1591">
        <f>C57-H57</f>
        <v>-955566.50000000012</v>
      </c>
      <c r="N57" s="1610">
        <f>F57-K57</f>
        <v>-953356.50000000012</v>
      </c>
      <c r="O57" s="1591">
        <f>F15+F48+F24+F207+F81+F60+F240</f>
        <v>3708842.11</v>
      </c>
      <c r="P57" s="1593">
        <v>0</v>
      </c>
      <c r="Q57" s="513"/>
      <c r="R57" s="513"/>
    </row>
    <row r="58" spans="1:18" s="29" customFormat="1" ht="20.100000000000001" customHeight="1" x14ac:dyDescent="0.25">
      <c r="A58" s="1683"/>
      <c r="B58" s="752" t="s">
        <v>104</v>
      </c>
      <c r="C58" s="1593">
        <f>F58</f>
        <v>20988.35</v>
      </c>
      <c r="D58" s="1593">
        <v>0</v>
      </c>
      <c r="E58" s="1593">
        <v>0</v>
      </c>
      <c r="F58" s="1593">
        <f>'образование '!E210</f>
        <v>20988.35</v>
      </c>
      <c r="G58" s="1593">
        <v>0</v>
      </c>
      <c r="H58" s="1594"/>
      <c r="I58" s="1612"/>
      <c r="J58" s="1610"/>
      <c r="K58" s="1610"/>
      <c r="L58" s="1610"/>
      <c r="M58" s="1591"/>
      <c r="N58" s="1610"/>
      <c r="O58" s="1591"/>
      <c r="P58" s="1593">
        <v>0</v>
      </c>
      <c r="Q58" s="513"/>
      <c r="R58" s="513"/>
    </row>
    <row r="59" spans="1:18" s="29" customFormat="1" ht="20.100000000000001" customHeight="1" x14ac:dyDescent="0.25">
      <c r="A59" s="1683"/>
      <c r="B59" s="752" t="s">
        <v>105</v>
      </c>
      <c r="C59" s="1593">
        <f>C58/C57*100</f>
        <v>69.223475166311005</v>
      </c>
      <c r="D59" s="1593">
        <v>0</v>
      </c>
      <c r="E59" s="1593">
        <v>0</v>
      </c>
      <c r="F59" s="1593">
        <f>F58/F57*100</f>
        <v>69.223475166311005</v>
      </c>
      <c r="G59" s="1593">
        <v>0</v>
      </c>
      <c r="H59" s="1594"/>
      <c r="I59" s="1612"/>
      <c r="J59" s="1612"/>
      <c r="K59" s="1612"/>
      <c r="L59" s="1610"/>
      <c r="M59" s="1591"/>
      <c r="N59" s="1610"/>
      <c r="O59" s="1591"/>
      <c r="P59" s="1593">
        <v>0</v>
      </c>
      <c r="Q59" s="513"/>
      <c r="R59" s="513"/>
    </row>
    <row r="60" spans="1:18" s="29" customFormat="1" ht="25.5" customHeight="1" x14ac:dyDescent="0.3">
      <c r="A60" s="1685" t="s">
        <v>114</v>
      </c>
      <c r="B60" s="745" t="s">
        <v>115</v>
      </c>
      <c r="C60" s="1409">
        <f>SUM(D60:G60)</f>
        <v>77223.3</v>
      </c>
      <c r="D60" s="1613">
        <v>0</v>
      </c>
      <c r="E60" s="1613">
        <f>E63+E66+E69+E75+E72</f>
        <v>28167</v>
      </c>
      <c r="F60" s="1613">
        <f>F63+F66+F75+F78</f>
        <v>49056.3</v>
      </c>
      <c r="G60" s="1613">
        <v>0</v>
      </c>
      <c r="H60" s="1591">
        <f>I60+J60+K60+L60</f>
        <v>177143.35</v>
      </c>
      <c r="I60" s="1591">
        <v>0</v>
      </c>
      <c r="J60" s="1591">
        <v>122764</v>
      </c>
      <c r="K60" s="1591">
        <f>'[2]соц. защита (3)'!$F$80</f>
        <v>53150.65</v>
      </c>
      <c r="L60" s="1591">
        <f>'[2]соц. защита (3)'!$G$80</f>
        <v>1228.7</v>
      </c>
      <c r="M60" s="1591">
        <f>C60-H60</f>
        <v>-99920.05</v>
      </c>
      <c r="N60" s="1591">
        <f>F60-K60</f>
        <v>-4094.3499999999985</v>
      </c>
      <c r="O60" s="1591"/>
      <c r="P60" s="1613">
        <v>0</v>
      </c>
      <c r="Q60" s="515"/>
      <c r="R60" s="513"/>
    </row>
    <row r="61" spans="1:18" s="29" customFormat="1" ht="20.100000000000001" customHeight="1" x14ac:dyDescent="0.3">
      <c r="A61" s="1685"/>
      <c r="B61" s="752" t="s">
        <v>104</v>
      </c>
      <c r="C61" s="1409">
        <f>SUM(D61:G61)</f>
        <v>59356.476999999999</v>
      </c>
      <c r="D61" s="1613">
        <v>0</v>
      </c>
      <c r="E61" s="1613">
        <f>E64+E67+E70+E76+E73</f>
        <v>22580.45</v>
      </c>
      <c r="F61" s="1613">
        <f>F64+F67+F79</f>
        <v>36776.027000000002</v>
      </c>
      <c r="G61" s="1613">
        <f>G64+G67</f>
        <v>0</v>
      </c>
      <c r="H61" s="1591"/>
      <c r="I61" s="1591"/>
      <c r="J61" s="1591"/>
      <c r="K61" s="1591"/>
      <c r="L61" s="1591"/>
      <c r="M61" s="1591"/>
      <c r="N61" s="1591"/>
      <c r="O61" s="1591"/>
      <c r="P61" s="1613">
        <f>P64+P67</f>
        <v>0</v>
      </c>
      <c r="Q61" s="515"/>
      <c r="R61" s="513"/>
    </row>
    <row r="62" spans="1:18" s="29" customFormat="1" ht="19.5" customHeight="1" x14ac:dyDescent="0.3">
      <c r="A62" s="1685"/>
      <c r="B62" s="752" t="s">
        <v>105</v>
      </c>
      <c r="C62" s="1613">
        <f>C61/C60*100</f>
        <v>76.863429819756462</v>
      </c>
      <c r="D62" s="1613">
        <v>0</v>
      </c>
      <c r="E62" s="1613">
        <f>E61/E60*100</f>
        <v>80.166329392551575</v>
      </c>
      <c r="F62" s="1613">
        <f>F61/F60*100</f>
        <v>74.966980795534923</v>
      </c>
      <c r="G62" s="1613">
        <v>0</v>
      </c>
      <c r="H62" s="1591"/>
      <c r="I62" s="1591"/>
      <c r="J62" s="1591"/>
      <c r="K62" s="1591"/>
      <c r="L62" s="1591"/>
      <c r="M62" s="1591"/>
      <c r="N62" s="1591"/>
      <c r="O62" s="1591"/>
      <c r="P62" s="1613">
        <v>0</v>
      </c>
      <c r="Q62" s="515"/>
      <c r="R62" s="513"/>
    </row>
    <row r="63" spans="1:18" s="963" customFormat="1" ht="25.5" customHeight="1" x14ac:dyDescent="0.3">
      <c r="A63" s="1683" t="s">
        <v>116</v>
      </c>
      <c r="B63" s="99" t="s">
        <v>277</v>
      </c>
      <c r="C63" s="1597">
        <f>SUM(D63:G63)</f>
        <v>31472</v>
      </c>
      <c r="D63" s="1595">
        <v>0</v>
      </c>
      <c r="E63" s="1595">
        <f>0</f>
        <v>0</v>
      </c>
      <c r="F63" s="1595">
        <f>соцзащита!D31</f>
        <v>31472</v>
      </c>
      <c r="G63" s="1595">
        <v>0</v>
      </c>
      <c r="H63" s="1602"/>
      <c r="I63" s="1602"/>
      <c r="J63" s="1602"/>
      <c r="K63" s="1602"/>
      <c r="L63" s="1602"/>
      <c r="M63" s="1602"/>
      <c r="N63" s="1602"/>
      <c r="O63" s="1602"/>
      <c r="P63" s="1595">
        <v>0</v>
      </c>
      <c r="Q63" s="961"/>
      <c r="R63" s="962"/>
    </row>
    <row r="64" spans="1:18" s="29" customFormat="1" ht="18.75" x14ac:dyDescent="0.3">
      <c r="A64" s="1683"/>
      <c r="B64" s="947" t="s">
        <v>104</v>
      </c>
      <c r="C64" s="1597">
        <f>SUM(D64:G64)</f>
        <v>21837.366999999998</v>
      </c>
      <c r="D64" s="1595">
        <v>0</v>
      </c>
      <c r="E64" s="1595">
        <f>0</f>
        <v>0</v>
      </c>
      <c r="F64" s="1595">
        <f>соцзащита!E31</f>
        <v>21837.366999999998</v>
      </c>
      <c r="G64" s="1595">
        <v>0</v>
      </c>
      <c r="H64" s="1602"/>
      <c r="I64" s="1602"/>
      <c r="J64" s="1602"/>
      <c r="K64" s="1602"/>
      <c r="L64" s="1602"/>
      <c r="M64" s="1602"/>
      <c r="N64" s="1602"/>
      <c r="O64" s="1602"/>
      <c r="P64" s="1595">
        <v>0</v>
      </c>
      <c r="Q64" s="515"/>
      <c r="R64" s="513"/>
    </row>
    <row r="65" spans="1:18" s="29" customFormat="1" ht="18.75" x14ac:dyDescent="0.3">
      <c r="A65" s="1683"/>
      <c r="B65" s="947" t="s">
        <v>105</v>
      </c>
      <c r="C65" s="1597">
        <f>C64/C63*100</f>
        <v>69.386651626842905</v>
      </c>
      <c r="D65" s="1597">
        <v>0</v>
      </c>
      <c r="E65" s="1595">
        <f>0</f>
        <v>0</v>
      </c>
      <c r="F65" s="1597">
        <f>F64/F63*100</f>
        <v>69.386651626842905</v>
      </c>
      <c r="G65" s="1597">
        <v>0</v>
      </c>
      <c r="H65" s="1602"/>
      <c r="I65" s="1602"/>
      <c r="J65" s="1602"/>
      <c r="K65" s="1602"/>
      <c r="L65" s="1602"/>
      <c r="M65" s="1602"/>
      <c r="N65" s="1602"/>
      <c r="O65" s="1602"/>
      <c r="P65" s="1597">
        <v>0</v>
      </c>
      <c r="Q65" s="515"/>
      <c r="R65" s="513"/>
    </row>
    <row r="66" spans="1:18" s="963" customFormat="1" ht="26.25" customHeight="1" x14ac:dyDescent="0.3">
      <c r="A66" s="1683" t="s">
        <v>117</v>
      </c>
      <c r="B66" s="99" t="s">
        <v>1470</v>
      </c>
      <c r="C66" s="1597">
        <f>D66+E66+F66+G66</f>
        <v>31449.8</v>
      </c>
      <c r="D66" s="1595">
        <v>0</v>
      </c>
      <c r="E66" s="1595">
        <f>соцзащита!D70</f>
        <v>14258</v>
      </c>
      <c r="F66" s="1595">
        <f>соцзащита!D71</f>
        <v>17191.8</v>
      </c>
      <c r="G66" s="1595">
        <v>0</v>
      </c>
      <c r="H66" s="1602"/>
      <c r="I66" s="1602"/>
      <c r="J66" s="1602"/>
      <c r="K66" s="1602"/>
      <c r="L66" s="1602"/>
      <c r="M66" s="1602"/>
      <c r="N66" s="1602"/>
      <c r="O66" s="1602"/>
      <c r="P66" s="1595">
        <v>0</v>
      </c>
      <c r="Q66" s="961"/>
      <c r="R66" s="962"/>
    </row>
    <row r="67" spans="1:18" s="29" customFormat="1" ht="20.100000000000001" customHeight="1" x14ac:dyDescent="0.3">
      <c r="A67" s="1683"/>
      <c r="B67" s="947" t="s">
        <v>104</v>
      </c>
      <c r="C67" s="1597">
        <f>D67+E67+F67+G67</f>
        <v>28727.010000000002</v>
      </c>
      <c r="D67" s="1595">
        <v>0</v>
      </c>
      <c r="E67" s="1595">
        <f>соцзащита!H70</f>
        <v>13880.85</v>
      </c>
      <c r="F67" s="1595">
        <f>соцзащита!H71</f>
        <v>14846.16</v>
      </c>
      <c r="G67" s="1595">
        <v>0</v>
      </c>
      <c r="H67" s="1602"/>
      <c r="I67" s="1602"/>
      <c r="J67" s="1602"/>
      <c r="K67" s="1602"/>
      <c r="L67" s="1602"/>
      <c r="M67" s="1602"/>
      <c r="N67" s="1602"/>
      <c r="O67" s="1602"/>
      <c r="P67" s="1595">
        <v>0</v>
      </c>
      <c r="Q67" s="515"/>
      <c r="R67" s="513"/>
    </row>
    <row r="68" spans="1:18" s="29" customFormat="1" ht="20.100000000000001" customHeight="1" x14ac:dyDescent="0.3">
      <c r="A68" s="1683"/>
      <c r="B68" s="947" t="s">
        <v>105</v>
      </c>
      <c r="C68" s="1597">
        <f>C67/C66*100</f>
        <v>91.342425071065648</v>
      </c>
      <c r="D68" s="1597">
        <v>0</v>
      </c>
      <c r="E68" s="1597">
        <f t="shared" ref="E68:F68" si="3">E67/E66*100</f>
        <v>97.354818347594346</v>
      </c>
      <c r="F68" s="1597">
        <f t="shared" si="3"/>
        <v>86.356053467350719</v>
      </c>
      <c r="G68" s="1597">
        <v>0</v>
      </c>
      <c r="H68" s="1602"/>
      <c r="I68" s="1602"/>
      <c r="J68" s="1602"/>
      <c r="K68" s="1602"/>
      <c r="L68" s="1602"/>
      <c r="M68" s="1602"/>
      <c r="N68" s="1602"/>
      <c r="O68" s="1602"/>
      <c r="P68" s="1597">
        <v>0</v>
      </c>
      <c r="Q68" s="515"/>
      <c r="R68" s="513"/>
    </row>
    <row r="69" spans="1:18" s="29" customFormat="1" ht="43.5" customHeight="1" x14ac:dyDescent="0.3">
      <c r="A69" s="1683" t="s">
        <v>118</v>
      </c>
      <c r="B69" s="99" t="s">
        <v>1085</v>
      </c>
      <c r="C69" s="1597">
        <f>SUM(D69:G69)</f>
        <v>0</v>
      </c>
      <c r="D69" s="1597">
        <v>0</v>
      </c>
      <c r="E69" s="1597">
        <f>0</f>
        <v>0</v>
      </c>
      <c r="F69" s="1597">
        <f>0</f>
        <v>0</v>
      </c>
      <c r="G69" s="1597">
        <v>0</v>
      </c>
      <c r="H69" s="1602"/>
      <c r="I69" s="1602"/>
      <c r="J69" s="1602"/>
      <c r="K69" s="1602"/>
      <c r="L69" s="1602"/>
      <c r="M69" s="1602"/>
      <c r="N69" s="1602"/>
      <c r="O69" s="1602"/>
      <c r="P69" s="1597">
        <v>0</v>
      </c>
      <c r="Q69" s="515"/>
      <c r="R69" s="513"/>
    </row>
    <row r="70" spans="1:18" s="29" customFormat="1" ht="20.100000000000001" customHeight="1" x14ac:dyDescent="0.3">
      <c r="A70" s="1683"/>
      <c r="B70" s="947" t="s">
        <v>104</v>
      </c>
      <c r="C70" s="1597">
        <f>D70+E70+F70+G70</f>
        <v>0</v>
      </c>
      <c r="D70" s="1595">
        <v>0</v>
      </c>
      <c r="E70" s="1597">
        <f>0</f>
        <v>0</v>
      </c>
      <c r="F70" s="1597">
        <f>0</f>
        <v>0</v>
      </c>
      <c r="G70" s="1595">
        <v>0</v>
      </c>
      <c r="H70" s="1602"/>
      <c r="I70" s="1602"/>
      <c r="J70" s="1602"/>
      <c r="K70" s="1602"/>
      <c r="L70" s="1602"/>
      <c r="M70" s="1602"/>
      <c r="N70" s="1602"/>
      <c r="O70" s="1602"/>
      <c r="P70" s="1595">
        <v>0</v>
      </c>
      <c r="Q70" s="515"/>
      <c r="R70" s="513"/>
    </row>
    <row r="71" spans="1:18" s="29" customFormat="1" ht="20.100000000000001" customHeight="1" x14ac:dyDescent="0.3">
      <c r="A71" s="1683"/>
      <c r="B71" s="947" t="s">
        <v>105</v>
      </c>
      <c r="C71" s="1597">
        <f>0</f>
        <v>0</v>
      </c>
      <c r="D71" s="1597">
        <v>0</v>
      </c>
      <c r="E71" s="1597">
        <f>0</f>
        <v>0</v>
      </c>
      <c r="F71" s="1597">
        <f>0</f>
        <v>0</v>
      </c>
      <c r="G71" s="1597">
        <v>0</v>
      </c>
      <c r="H71" s="1602"/>
      <c r="I71" s="1602"/>
      <c r="J71" s="1602"/>
      <c r="K71" s="1602"/>
      <c r="L71" s="1602"/>
      <c r="M71" s="1602"/>
      <c r="N71" s="1602"/>
      <c r="O71" s="1602"/>
      <c r="P71" s="1597">
        <v>0</v>
      </c>
      <c r="Q71" s="515"/>
      <c r="R71" s="513"/>
    </row>
    <row r="72" spans="1:18" s="963" customFormat="1" ht="19.5" customHeight="1" x14ac:dyDescent="0.3">
      <c r="A72" s="1683" t="s">
        <v>119</v>
      </c>
      <c r="B72" s="100" t="s">
        <v>985</v>
      </c>
      <c r="C72" s="1597">
        <f>D72+E72+F72+G72+P72</f>
        <v>13909</v>
      </c>
      <c r="D72" s="1597">
        <v>0</v>
      </c>
      <c r="E72" s="1597">
        <f>соцзащита!D139</f>
        <v>13909</v>
      </c>
      <c r="F72" s="1597">
        <v>0</v>
      </c>
      <c r="G72" s="1597">
        <v>0</v>
      </c>
      <c r="H72" s="1602"/>
      <c r="I72" s="1602"/>
      <c r="J72" s="1602"/>
      <c r="K72" s="1602"/>
      <c r="L72" s="1602"/>
      <c r="M72" s="1602"/>
      <c r="N72" s="1602"/>
      <c r="O72" s="1602"/>
      <c r="P72" s="1597">
        <v>0</v>
      </c>
      <c r="Q72" s="961"/>
      <c r="R72" s="962"/>
    </row>
    <row r="73" spans="1:18" s="29" customFormat="1" ht="20.100000000000001" customHeight="1" x14ac:dyDescent="0.3">
      <c r="A73" s="1683"/>
      <c r="B73" s="947" t="s">
        <v>104</v>
      </c>
      <c r="C73" s="1597">
        <f>D73+E73+F73+G73+P73</f>
        <v>8699.6</v>
      </c>
      <c r="D73" s="1597">
        <v>0</v>
      </c>
      <c r="E73" s="1597">
        <f>соцзащита!H139</f>
        <v>8699.6</v>
      </c>
      <c r="F73" s="1597">
        <v>0</v>
      </c>
      <c r="G73" s="1597">
        <v>0</v>
      </c>
      <c r="H73" s="1602"/>
      <c r="I73" s="1602"/>
      <c r="J73" s="1602"/>
      <c r="K73" s="1602"/>
      <c r="L73" s="1602"/>
      <c r="M73" s="1602"/>
      <c r="N73" s="1602"/>
      <c r="O73" s="1602"/>
      <c r="P73" s="1597">
        <v>0</v>
      </c>
      <c r="Q73" s="515"/>
      <c r="R73" s="513"/>
    </row>
    <row r="74" spans="1:18" s="29" customFormat="1" ht="20.100000000000001" customHeight="1" x14ac:dyDescent="0.3">
      <c r="A74" s="1683"/>
      <c r="B74" s="947" t="s">
        <v>105</v>
      </c>
      <c r="C74" s="1597">
        <f>C73/C72*100</f>
        <v>62.546552591847004</v>
      </c>
      <c r="D74" s="1597">
        <v>0</v>
      </c>
      <c r="E74" s="1597">
        <f>E73/E72*100</f>
        <v>62.546552591847004</v>
      </c>
      <c r="F74" s="1597">
        <v>0</v>
      </c>
      <c r="G74" s="1597">
        <v>0</v>
      </c>
      <c r="H74" s="1602"/>
      <c r="I74" s="1602"/>
      <c r="J74" s="1602"/>
      <c r="K74" s="1602"/>
      <c r="L74" s="1602"/>
      <c r="M74" s="1602"/>
      <c r="N74" s="1602"/>
      <c r="O74" s="1602"/>
      <c r="P74" s="1597">
        <v>0</v>
      </c>
      <c r="Q74" s="515"/>
      <c r="R74" s="513"/>
    </row>
    <row r="75" spans="1:18" s="963" customFormat="1" ht="41.25" customHeight="1" x14ac:dyDescent="0.3">
      <c r="A75" s="1683" t="s">
        <v>120</v>
      </c>
      <c r="B75" s="99" t="s">
        <v>1095</v>
      </c>
      <c r="C75" s="1597">
        <f>SUM(D75:G75)</f>
        <v>300</v>
      </c>
      <c r="D75" s="1597">
        <v>0</v>
      </c>
      <c r="E75" s="1597">
        <v>0</v>
      </c>
      <c r="F75" s="1597">
        <f>соцзащита!D148</f>
        <v>300</v>
      </c>
      <c r="G75" s="1597">
        <v>0</v>
      </c>
      <c r="H75" s="1602"/>
      <c r="I75" s="1602"/>
      <c r="J75" s="1602"/>
      <c r="K75" s="1602"/>
      <c r="L75" s="1602"/>
      <c r="M75" s="1602"/>
      <c r="N75" s="1602"/>
      <c r="O75" s="1602"/>
      <c r="P75" s="1597">
        <v>0</v>
      </c>
      <c r="Q75" s="961"/>
      <c r="R75" s="962"/>
    </row>
    <row r="76" spans="1:18" s="29" customFormat="1" ht="20.100000000000001" customHeight="1" x14ac:dyDescent="0.3">
      <c r="A76" s="1683"/>
      <c r="B76" s="752" t="s">
        <v>104</v>
      </c>
      <c r="C76" s="1593">
        <f>D76+E76+F76+G76</f>
        <v>0</v>
      </c>
      <c r="D76" s="1609">
        <v>0</v>
      </c>
      <c r="E76" s="1609">
        <v>0</v>
      </c>
      <c r="F76" s="1609">
        <f>соцзащита!H148</f>
        <v>0</v>
      </c>
      <c r="G76" s="1609">
        <v>0</v>
      </c>
      <c r="H76" s="1591"/>
      <c r="I76" s="1591"/>
      <c r="J76" s="1591"/>
      <c r="K76" s="1591"/>
      <c r="L76" s="1591"/>
      <c r="M76" s="1591"/>
      <c r="N76" s="1591"/>
      <c r="O76" s="1591"/>
      <c r="P76" s="1609">
        <v>0</v>
      </c>
      <c r="Q76" s="515"/>
      <c r="R76" s="513"/>
    </row>
    <row r="77" spans="1:18" s="29" customFormat="1" ht="21" customHeight="1" x14ac:dyDescent="0.3">
      <c r="A77" s="1683"/>
      <c r="B77" s="752" t="s">
        <v>105</v>
      </c>
      <c r="C77" s="1593">
        <f>C76/C75*100</f>
        <v>0</v>
      </c>
      <c r="D77" s="1593">
        <v>0</v>
      </c>
      <c r="E77" s="1593">
        <v>0</v>
      </c>
      <c r="F77" s="1593">
        <f>F76/F75*100</f>
        <v>0</v>
      </c>
      <c r="G77" s="1593">
        <v>0</v>
      </c>
      <c r="H77" s="1591"/>
      <c r="I77" s="1591"/>
      <c r="J77" s="1591"/>
      <c r="K77" s="1591"/>
      <c r="L77" s="1591"/>
      <c r="M77" s="1591"/>
      <c r="N77" s="1591"/>
      <c r="O77" s="1591"/>
      <c r="P77" s="1593">
        <v>0</v>
      </c>
      <c r="Q77" s="515"/>
      <c r="R77" s="513"/>
    </row>
    <row r="78" spans="1:18" s="29" customFormat="1" ht="36" customHeight="1" x14ac:dyDescent="0.3">
      <c r="A78" s="1689"/>
      <c r="B78" s="1589" t="s">
        <v>1737</v>
      </c>
      <c r="C78" s="1593">
        <f>D78+E78+F78+G78+P78</f>
        <v>92.5</v>
      </c>
      <c r="D78" s="1593">
        <v>0</v>
      </c>
      <c r="E78" s="1593">
        <v>0</v>
      </c>
      <c r="F78" s="1593">
        <f>соцзащита!D155</f>
        <v>92.5</v>
      </c>
      <c r="G78" s="1593">
        <v>0</v>
      </c>
      <c r="H78" s="1591"/>
      <c r="I78" s="1591"/>
      <c r="J78" s="1591"/>
      <c r="K78" s="1591"/>
      <c r="L78" s="1591"/>
      <c r="M78" s="1591"/>
      <c r="N78" s="1591"/>
      <c r="O78" s="1591"/>
      <c r="P78" s="1593">
        <v>0</v>
      </c>
      <c r="Q78" s="515"/>
      <c r="R78" s="513"/>
    </row>
    <row r="79" spans="1:18" s="29" customFormat="1" ht="21" customHeight="1" x14ac:dyDescent="0.3">
      <c r="A79" s="1690"/>
      <c r="B79" s="752" t="s">
        <v>104</v>
      </c>
      <c r="C79" s="1593">
        <f t="shared" ref="C79:C80" si="4">D79+E79+F79+G79+P79</f>
        <v>92.5</v>
      </c>
      <c r="D79" s="1593">
        <v>0</v>
      </c>
      <c r="E79" s="1593">
        <v>0</v>
      </c>
      <c r="F79" s="1593">
        <f>соцзащита!E155</f>
        <v>92.5</v>
      </c>
      <c r="G79" s="1593">
        <v>0</v>
      </c>
      <c r="H79" s="1591"/>
      <c r="I79" s="1591"/>
      <c r="J79" s="1591"/>
      <c r="K79" s="1591"/>
      <c r="L79" s="1591"/>
      <c r="M79" s="1591"/>
      <c r="N79" s="1591"/>
      <c r="O79" s="1591"/>
      <c r="P79" s="1593">
        <v>0</v>
      </c>
      <c r="Q79" s="515"/>
      <c r="R79" s="513"/>
    </row>
    <row r="80" spans="1:18" s="29" customFormat="1" ht="30.75" customHeight="1" x14ac:dyDescent="0.3">
      <c r="A80" s="1691"/>
      <c r="B80" s="752" t="s">
        <v>105</v>
      </c>
      <c r="C80" s="1593">
        <f t="shared" si="4"/>
        <v>100</v>
      </c>
      <c r="D80" s="1593">
        <v>0</v>
      </c>
      <c r="E80" s="1593">
        <v>0</v>
      </c>
      <c r="F80" s="1593">
        <f>F79/F78*100</f>
        <v>100</v>
      </c>
      <c r="G80" s="1593">
        <v>0</v>
      </c>
      <c r="H80" s="1591"/>
      <c r="I80" s="1591"/>
      <c r="J80" s="1591"/>
      <c r="K80" s="1591"/>
      <c r="L80" s="1591"/>
      <c r="M80" s="1591"/>
      <c r="N80" s="1591"/>
      <c r="O80" s="1591"/>
      <c r="P80" s="1593">
        <v>0</v>
      </c>
      <c r="Q80" s="515"/>
      <c r="R80" s="513"/>
    </row>
    <row r="81" spans="1:18" s="958" customFormat="1" ht="20.25" customHeight="1" x14ac:dyDescent="0.3">
      <c r="A81" s="1685" t="s">
        <v>121</v>
      </c>
      <c r="B81" s="694" t="s">
        <v>122</v>
      </c>
      <c r="C81" s="106">
        <f>D81+E81+F81+G81</f>
        <v>533368.43699999992</v>
      </c>
      <c r="D81" s="1614">
        <v>0</v>
      </c>
      <c r="E81" s="1614">
        <f>'спорт   '!D55</f>
        <v>248</v>
      </c>
      <c r="F81" s="1614">
        <f>F84+F87</f>
        <v>533120.43699999992</v>
      </c>
      <c r="G81" s="1614">
        <v>0</v>
      </c>
      <c r="H81" s="1602">
        <f>I81+J81+K81+L81</f>
        <v>637888.1</v>
      </c>
      <c r="I81" s="1602">
        <v>0</v>
      </c>
      <c r="J81" s="1602">
        <v>0</v>
      </c>
      <c r="K81" s="1602">
        <f>'[2]спорт  (3)'!$F$63</f>
        <v>567888.1</v>
      </c>
      <c r="L81" s="1602">
        <f>'[2]спорт  (3)'!$G$63</f>
        <v>70000</v>
      </c>
      <c r="M81" s="1602">
        <f>C81-H81</f>
        <v>-104519.66300000006</v>
      </c>
      <c r="N81" s="1602">
        <f>F81-K81</f>
        <v>-34767.663000000059</v>
      </c>
      <c r="O81" s="1602"/>
      <c r="P81" s="1614">
        <v>0</v>
      </c>
      <c r="Q81" s="956"/>
      <c r="R81" s="957"/>
    </row>
    <row r="82" spans="1:18" s="29" customFormat="1" ht="20.100000000000001" customHeight="1" x14ac:dyDescent="0.3">
      <c r="A82" s="1685"/>
      <c r="B82" s="752" t="s">
        <v>104</v>
      </c>
      <c r="C82" s="1409">
        <f>D82+E82+F82+G82</f>
        <v>383781.22</v>
      </c>
      <c r="D82" s="1613">
        <v>0</v>
      </c>
      <c r="E82" s="1613">
        <f>E88</f>
        <v>0</v>
      </c>
      <c r="F82" s="1613">
        <f>F85+F88</f>
        <v>383781.22</v>
      </c>
      <c r="G82" s="1613">
        <v>0</v>
      </c>
      <c r="H82" s="1591"/>
      <c r="I82" s="1591"/>
      <c r="J82" s="1591"/>
      <c r="K82" s="1591"/>
      <c r="L82" s="1591"/>
      <c r="M82" s="1591"/>
      <c r="N82" s="1591"/>
      <c r="O82" s="1591"/>
      <c r="P82" s="1613">
        <v>0</v>
      </c>
      <c r="Q82" s="515"/>
      <c r="R82" s="513"/>
    </row>
    <row r="83" spans="1:18" s="29" customFormat="1" ht="25.5" customHeight="1" x14ac:dyDescent="0.3">
      <c r="A83" s="1685"/>
      <c r="B83" s="752" t="s">
        <v>105</v>
      </c>
      <c r="C83" s="1409">
        <f>C82/C81*100</f>
        <v>71.954242766712511</v>
      </c>
      <c r="D83" s="1613">
        <v>0</v>
      </c>
      <c r="E83" s="1613">
        <f>E89</f>
        <v>0</v>
      </c>
      <c r="F83" s="1613">
        <f>F82/F81*100</f>
        <v>71.987714851006558</v>
      </c>
      <c r="G83" s="1613">
        <v>0</v>
      </c>
      <c r="H83" s="1591"/>
      <c r="I83" s="1591"/>
      <c r="J83" s="1591"/>
      <c r="K83" s="1591"/>
      <c r="L83" s="1591"/>
      <c r="M83" s="1591"/>
      <c r="N83" s="1591"/>
      <c r="O83" s="1591"/>
      <c r="P83" s="1613">
        <v>0</v>
      </c>
      <c r="Q83" s="515"/>
      <c r="R83" s="513"/>
    </row>
    <row r="84" spans="1:18" s="958" customFormat="1" ht="21.75" customHeight="1" x14ac:dyDescent="0.3">
      <c r="A84" s="1688" t="s">
        <v>123</v>
      </c>
      <c r="B84" s="955" t="s">
        <v>246</v>
      </c>
      <c r="C84" s="1597">
        <f>F84+G84</f>
        <v>327470.43699999998</v>
      </c>
      <c r="D84" s="1595">
        <v>0</v>
      </c>
      <c r="E84" s="1595">
        <v>0</v>
      </c>
      <c r="F84" s="1595">
        <f>'спорт   '!D41</f>
        <v>327470.43699999998</v>
      </c>
      <c r="G84" s="1595">
        <v>0</v>
      </c>
      <c r="H84" s="1602"/>
      <c r="I84" s="1602"/>
      <c r="J84" s="1602"/>
      <c r="K84" s="1602"/>
      <c r="L84" s="1602"/>
      <c r="M84" s="1602"/>
      <c r="N84" s="1602"/>
      <c r="O84" s="1602"/>
      <c r="P84" s="1595">
        <v>0</v>
      </c>
      <c r="Q84" s="956"/>
      <c r="R84" s="957"/>
    </row>
    <row r="85" spans="1:18" s="958" customFormat="1" ht="20.100000000000001" customHeight="1" x14ac:dyDescent="0.3">
      <c r="A85" s="1688"/>
      <c r="B85" s="947" t="s">
        <v>104</v>
      </c>
      <c r="C85" s="1597">
        <f>D85+E85+F85+G85</f>
        <v>229847.88999999998</v>
      </c>
      <c r="D85" s="1595">
        <v>0</v>
      </c>
      <c r="E85" s="1595">
        <v>0</v>
      </c>
      <c r="F85" s="1595">
        <f>'спорт   '!H41</f>
        <v>229847.88999999998</v>
      </c>
      <c r="G85" s="1595">
        <v>0</v>
      </c>
      <c r="H85" s="1602"/>
      <c r="I85" s="1602"/>
      <c r="J85" s="1602"/>
      <c r="K85" s="1602"/>
      <c r="L85" s="1602"/>
      <c r="M85" s="1602"/>
      <c r="N85" s="1602"/>
      <c r="O85" s="1602"/>
      <c r="P85" s="1595">
        <v>0</v>
      </c>
      <c r="Q85" s="956"/>
      <c r="R85" s="957"/>
    </row>
    <row r="86" spans="1:18" s="958" customFormat="1" ht="21" customHeight="1" x14ac:dyDescent="0.3">
      <c r="A86" s="1688"/>
      <c r="B86" s="947" t="s">
        <v>105</v>
      </c>
      <c r="C86" s="1597">
        <f>C85/C84*100</f>
        <v>70.188897692770965</v>
      </c>
      <c r="D86" s="1595">
        <v>0</v>
      </c>
      <c r="E86" s="1595">
        <v>0</v>
      </c>
      <c r="F86" s="1595">
        <f>F85/F84*100</f>
        <v>70.188897692770965</v>
      </c>
      <c r="G86" s="1595">
        <v>0</v>
      </c>
      <c r="H86" s="1602"/>
      <c r="I86" s="1602"/>
      <c r="J86" s="1602"/>
      <c r="K86" s="1602"/>
      <c r="L86" s="1602"/>
      <c r="M86" s="1602"/>
      <c r="N86" s="1602"/>
      <c r="O86" s="1602"/>
      <c r="P86" s="1595">
        <v>0</v>
      </c>
      <c r="Q86" s="956"/>
      <c r="R86" s="957"/>
    </row>
    <row r="87" spans="1:18" s="958" customFormat="1" ht="20.100000000000001" customHeight="1" x14ac:dyDescent="0.3">
      <c r="A87" s="1688" t="s">
        <v>124</v>
      </c>
      <c r="B87" s="99" t="s">
        <v>1515</v>
      </c>
      <c r="C87" s="1597">
        <f>F87+G87+E87</f>
        <v>205898</v>
      </c>
      <c r="D87" s="1595">
        <v>0</v>
      </c>
      <c r="E87" s="1595">
        <f>'спорт   '!D52</f>
        <v>248</v>
      </c>
      <c r="F87" s="1595">
        <f>'спорт   '!D51</f>
        <v>205650</v>
      </c>
      <c r="G87" s="1595">
        <v>0</v>
      </c>
      <c r="H87" s="1602"/>
      <c r="I87" s="1602"/>
      <c r="J87" s="1602"/>
      <c r="K87" s="1602"/>
      <c r="L87" s="1602"/>
      <c r="M87" s="1602"/>
      <c r="N87" s="1602"/>
      <c r="O87" s="1602"/>
      <c r="P87" s="1595">
        <v>0</v>
      </c>
      <c r="Q87" s="956"/>
      <c r="R87" s="957"/>
    </row>
    <row r="88" spans="1:18" s="958" customFormat="1" ht="20.100000000000001" customHeight="1" x14ac:dyDescent="0.3">
      <c r="A88" s="1688"/>
      <c r="B88" s="947" t="s">
        <v>104</v>
      </c>
      <c r="C88" s="1597">
        <f>E88+F88</f>
        <v>153933.32999999999</v>
      </c>
      <c r="D88" s="1595">
        <v>0</v>
      </c>
      <c r="E88" s="1595">
        <v>0</v>
      </c>
      <c r="F88" s="1595">
        <f>'спорт   '!H51</f>
        <v>153933.32999999999</v>
      </c>
      <c r="G88" s="1595">
        <v>0</v>
      </c>
      <c r="H88" s="1602"/>
      <c r="I88" s="1602"/>
      <c r="J88" s="1602"/>
      <c r="K88" s="1602"/>
      <c r="L88" s="1602"/>
      <c r="M88" s="1602"/>
      <c r="N88" s="1602"/>
      <c r="O88" s="1602"/>
      <c r="P88" s="1595">
        <v>0</v>
      </c>
      <c r="Q88" s="956"/>
      <c r="R88" s="957"/>
    </row>
    <row r="89" spans="1:18" s="958" customFormat="1" ht="20.100000000000001" customHeight="1" x14ac:dyDescent="0.3">
      <c r="A89" s="1688"/>
      <c r="B89" s="947" t="s">
        <v>105</v>
      </c>
      <c r="C89" s="1597">
        <f>C88/C87*100</f>
        <v>74.761935521471784</v>
      </c>
      <c r="D89" s="1595">
        <v>0</v>
      </c>
      <c r="E89" s="1595">
        <v>0</v>
      </c>
      <c r="F89" s="1595">
        <f>F88/F87*100</f>
        <v>74.852093362509109</v>
      </c>
      <c r="G89" s="1595">
        <v>0</v>
      </c>
      <c r="H89" s="1602"/>
      <c r="I89" s="1602"/>
      <c r="J89" s="1602"/>
      <c r="K89" s="1602"/>
      <c r="L89" s="1602"/>
      <c r="M89" s="1602"/>
      <c r="N89" s="1602"/>
      <c r="O89" s="1602"/>
      <c r="P89" s="1595">
        <v>0</v>
      </c>
      <c r="Q89" s="956"/>
      <c r="R89" s="957"/>
    </row>
    <row r="90" spans="1:18" s="958" customFormat="1" ht="19.5" customHeight="1" x14ac:dyDescent="0.3">
      <c r="A90" s="1685" t="s">
        <v>125</v>
      </c>
      <c r="B90" s="919" t="s">
        <v>126</v>
      </c>
      <c r="C90" s="1614">
        <f>SUM(D90:G90)</f>
        <v>9040</v>
      </c>
      <c r="D90" s="1614">
        <f>D93</f>
        <v>0</v>
      </c>
      <c r="E90" s="1614">
        <f>E99</f>
        <v>4840</v>
      </c>
      <c r="F90" s="1614">
        <f>F96+F99</f>
        <v>4200</v>
      </c>
      <c r="G90" s="1614">
        <f>G93</f>
        <v>0</v>
      </c>
      <c r="H90" s="1602">
        <f>I90+J90+K90+L90</f>
        <v>9645.4</v>
      </c>
      <c r="I90" s="1602">
        <v>0</v>
      </c>
      <c r="J90" s="1602">
        <v>3844</v>
      </c>
      <c r="K90" s="1602">
        <v>5801.4</v>
      </c>
      <c r="L90" s="1602">
        <v>0</v>
      </c>
      <c r="M90" s="1602">
        <f>C90-H90</f>
        <v>-605.39999999999964</v>
      </c>
      <c r="N90" s="1602">
        <f>F90-K90</f>
        <v>-1601.3999999999996</v>
      </c>
      <c r="O90" s="1602"/>
      <c r="P90" s="1614">
        <f>P93</f>
        <v>0</v>
      </c>
      <c r="Q90" s="956"/>
      <c r="R90" s="957"/>
    </row>
    <row r="91" spans="1:18" s="29" customFormat="1" ht="19.5" customHeight="1" x14ac:dyDescent="0.3">
      <c r="A91" s="1685"/>
      <c r="B91" s="752" t="s">
        <v>104</v>
      </c>
      <c r="C91" s="1613">
        <f>SUM(D91:G91)</f>
        <v>4160.83</v>
      </c>
      <c r="D91" s="1613">
        <f>D94</f>
        <v>0</v>
      </c>
      <c r="E91" s="1613">
        <f>E100</f>
        <v>2755.09</v>
      </c>
      <c r="F91" s="1613">
        <f>F97+F100</f>
        <v>1405.7399999999998</v>
      </c>
      <c r="G91" s="1613">
        <f>G93</f>
        <v>0</v>
      </c>
      <c r="H91" s="1591"/>
      <c r="I91" s="1591"/>
      <c r="J91" s="1591"/>
      <c r="K91" s="1591"/>
      <c r="L91" s="1591"/>
      <c r="M91" s="1591"/>
      <c r="N91" s="1591"/>
      <c r="O91" s="1591"/>
      <c r="P91" s="1613">
        <f>P94</f>
        <v>0</v>
      </c>
      <c r="Q91" s="515"/>
      <c r="R91" s="513"/>
    </row>
    <row r="92" spans="1:18" s="29" customFormat="1" ht="20.100000000000001" customHeight="1" x14ac:dyDescent="0.3">
      <c r="A92" s="1685"/>
      <c r="B92" s="752" t="s">
        <v>105</v>
      </c>
      <c r="C92" s="1409">
        <f>C91/C90*100</f>
        <v>46.02688053097345</v>
      </c>
      <c r="D92" s="1409">
        <v>0</v>
      </c>
      <c r="E92" s="1409">
        <f>E91/E90*100</f>
        <v>56.923347107438019</v>
      </c>
      <c r="F92" s="1409">
        <f>F91/F90*100</f>
        <v>33.469999999999992</v>
      </c>
      <c r="G92" s="1409">
        <v>0</v>
      </c>
      <c r="H92" s="1591"/>
      <c r="I92" s="1591"/>
      <c r="J92" s="1591"/>
      <c r="K92" s="1591"/>
      <c r="L92" s="1591"/>
      <c r="M92" s="1591"/>
      <c r="N92" s="1591"/>
      <c r="O92" s="1591"/>
      <c r="P92" s="1409">
        <v>0</v>
      </c>
      <c r="Q92" s="515"/>
      <c r="R92" s="513"/>
    </row>
    <row r="93" spans="1:18" s="958" customFormat="1" ht="36.75" customHeight="1" x14ac:dyDescent="0.3">
      <c r="A93" s="1688" t="s">
        <v>127</v>
      </c>
      <c r="B93" s="99" t="s">
        <v>390</v>
      </c>
      <c r="C93" s="1597">
        <f>SUM(D93:G93)</f>
        <v>0</v>
      </c>
      <c r="D93" s="1595">
        <v>0</v>
      </c>
      <c r="E93" s="1597">
        <v>0</v>
      </c>
      <c r="F93" s="1597">
        <f>'сел.х-во   '!D11</f>
        <v>0</v>
      </c>
      <c r="G93" s="1595">
        <v>0</v>
      </c>
      <c r="H93" s="1602"/>
      <c r="I93" s="1602"/>
      <c r="J93" s="1602"/>
      <c r="K93" s="1602"/>
      <c r="L93" s="1602"/>
      <c r="M93" s="1602"/>
      <c r="N93" s="1602"/>
      <c r="O93" s="1602"/>
      <c r="P93" s="1595">
        <v>0</v>
      </c>
      <c r="Q93" s="956"/>
      <c r="R93" s="957"/>
    </row>
    <row r="94" spans="1:18" s="958" customFormat="1" ht="20.100000000000001" customHeight="1" x14ac:dyDescent="0.3">
      <c r="A94" s="1688"/>
      <c r="B94" s="947" t="s">
        <v>104</v>
      </c>
      <c r="C94" s="1597">
        <f>SUM(D94:G94)</f>
        <v>0</v>
      </c>
      <c r="D94" s="1595">
        <v>0</v>
      </c>
      <c r="E94" s="1597">
        <v>0</v>
      </c>
      <c r="F94" s="1597">
        <f>'сел.х-во   '!D11</f>
        <v>0</v>
      </c>
      <c r="G94" s="1595">
        <v>0</v>
      </c>
      <c r="H94" s="1602"/>
      <c r="I94" s="1602"/>
      <c r="J94" s="1602"/>
      <c r="K94" s="1602"/>
      <c r="L94" s="1602"/>
      <c r="M94" s="1602"/>
      <c r="N94" s="1602"/>
      <c r="O94" s="1602"/>
      <c r="P94" s="1595">
        <v>0</v>
      </c>
      <c r="Q94" s="956"/>
      <c r="R94" s="957"/>
    </row>
    <row r="95" spans="1:18" s="958" customFormat="1" ht="20.100000000000001" customHeight="1" x14ac:dyDescent="0.3">
      <c r="A95" s="1688"/>
      <c r="B95" s="947" t="s">
        <v>105</v>
      </c>
      <c r="C95" s="1597">
        <f>0</f>
        <v>0</v>
      </c>
      <c r="D95" s="1595">
        <v>0</v>
      </c>
      <c r="E95" s="1597">
        <v>0</v>
      </c>
      <c r="F95" s="1597">
        <f>0</f>
        <v>0</v>
      </c>
      <c r="G95" s="1595">
        <v>0</v>
      </c>
      <c r="H95" s="1602"/>
      <c r="I95" s="1602"/>
      <c r="J95" s="1602"/>
      <c r="K95" s="1602"/>
      <c r="L95" s="1602"/>
      <c r="M95" s="1602"/>
      <c r="N95" s="1602"/>
      <c r="O95" s="1602"/>
      <c r="P95" s="1595">
        <v>0</v>
      </c>
      <c r="Q95" s="956"/>
      <c r="R95" s="957"/>
    </row>
    <row r="96" spans="1:18" s="958" customFormat="1" ht="40.5" customHeight="1" x14ac:dyDescent="0.3">
      <c r="A96" s="1688" t="s">
        <v>128</v>
      </c>
      <c r="B96" s="99" t="s">
        <v>1348</v>
      </c>
      <c r="C96" s="1597">
        <f>SUM(D96:G96)</f>
        <v>4000</v>
      </c>
      <c r="D96" s="1595">
        <v>0</v>
      </c>
      <c r="E96" s="1597">
        <v>0</v>
      </c>
      <c r="F96" s="1597">
        <f>'сел.х-во   '!D15</f>
        <v>4000</v>
      </c>
      <c r="G96" s="1595">
        <v>0</v>
      </c>
      <c r="H96" s="1602"/>
      <c r="I96" s="1602"/>
      <c r="J96" s="1602"/>
      <c r="K96" s="1602"/>
      <c r="L96" s="1602"/>
      <c r="M96" s="1602"/>
      <c r="N96" s="1602"/>
      <c r="O96" s="1602"/>
      <c r="P96" s="1595">
        <v>0</v>
      </c>
      <c r="Q96" s="956"/>
      <c r="R96" s="957"/>
    </row>
    <row r="97" spans="1:18" s="958" customFormat="1" ht="20.100000000000001" customHeight="1" x14ac:dyDescent="0.3">
      <c r="A97" s="1688"/>
      <c r="B97" s="947" t="s">
        <v>104</v>
      </c>
      <c r="C97" s="1597">
        <f>SUM(D97:G97)</f>
        <v>1305.8699999999999</v>
      </c>
      <c r="D97" s="1595">
        <v>0</v>
      </c>
      <c r="E97" s="1597">
        <v>0</v>
      </c>
      <c r="F97" s="1597">
        <f>'сел.х-во   '!H15</f>
        <v>1305.8699999999999</v>
      </c>
      <c r="G97" s="1595">
        <v>0</v>
      </c>
      <c r="H97" s="1602"/>
      <c r="I97" s="1602"/>
      <c r="J97" s="1602"/>
      <c r="K97" s="1602"/>
      <c r="L97" s="1602"/>
      <c r="M97" s="1602"/>
      <c r="N97" s="1602"/>
      <c r="O97" s="1602"/>
      <c r="P97" s="1595">
        <v>0</v>
      </c>
      <c r="Q97" s="956"/>
      <c r="R97" s="957"/>
    </row>
    <row r="98" spans="1:18" s="958" customFormat="1" ht="26.25" customHeight="1" x14ac:dyDescent="0.3">
      <c r="A98" s="1688"/>
      <c r="B98" s="947" t="s">
        <v>105</v>
      </c>
      <c r="C98" s="1597">
        <f>C97/C96*100</f>
        <v>32.646749999999997</v>
      </c>
      <c r="D98" s="1597">
        <v>0</v>
      </c>
      <c r="E98" s="1597">
        <v>0</v>
      </c>
      <c r="F98" s="1597">
        <f>F97/F96*100</f>
        <v>32.646749999999997</v>
      </c>
      <c r="G98" s="1597">
        <v>0</v>
      </c>
      <c r="H98" s="1602"/>
      <c r="I98" s="1602"/>
      <c r="J98" s="1602"/>
      <c r="K98" s="1602"/>
      <c r="L98" s="1602"/>
      <c r="M98" s="1602"/>
      <c r="N98" s="1602"/>
      <c r="O98" s="1602"/>
      <c r="P98" s="1597">
        <v>0</v>
      </c>
      <c r="Q98" s="956"/>
      <c r="R98" s="957"/>
    </row>
    <row r="99" spans="1:18" s="958" customFormat="1" ht="40.5" customHeight="1" x14ac:dyDescent="0.3">
      <c r="A99" s="1688" t="s">
        <v>129</v>
      </c>
      <c r="B99" s="99" t="s">
        <v>1349</v>
      </c>
      <c r="C99" s="1597">
        <f>SUM(D99:G99)</f>
        <v>5040</v>
      </c>
      <c r="D99" s="1595">
        <v>0</v>
      </c>
      <c r="E99" s="1597">
        <f>'сел.х-во   '!D24</f>
        <v>4840</v>
      </c>
      <c r="F99" s="1597">
        <f>'сел.х-во   '!D25</f>
        <v>200</v>
      </c>
      <c r="G99" s="1595">
        <v>0</v>
      </c>
      <c r="H99" s="1602"/>
      <c r="I99" s="1602"/>
      <c r="J99" s="1602"/>
      <c r="K99" s="1602"/>
      <c r="L99" s="1602"/>
      <c r="M99" s="1602"/>
      <c r="N99" s="1602"/>
      <c r="O99" s="1602"/>
      <c r="P99" s="1595">
        <v>0</v>
      </c>
      <c r="Q99" s="956"/>
      <c r="R99" s="957"/>
    </row>
    <row r="100" spans="1:18" s="958" customFormat="1" ht="20.100000000000001" customHeight="1" x14ac:dyDescent="0.3">
      <c r="A100" s="1688"/>
      <c r="B100" s="947" t="s">
        <v>104</v>
      </c>
      <c r="C100" s="1597">
        <f>SUM(D100:G100)</f>
        <v>2854.96</v>
      </c>
      <c r="D100" s="1595">
        <v>0</v>
      </c>
      <c r="E100" s="1597">
        <f>'сел.х-во   '!H24</f>
        <v>2755.09</v>
      </c>
      <c r="F100" s="1597">
        <f>'сел.х-во   '!H25</f>
        <v>99.87</v>
      </c>
      <c r="G100" s="1595">
        <v>0</v>
      </c>
      <c r="H100" s="1602"/>
      <c r="I100" s="1602"/>
      <c r="J100" s="1602"/>
      <c r="K100" s="1602"/>
      <c r="L100" s="1602"/>
      <c r="M100" s="1602"/>
      <c r="N100" s="1602"/>
      <c r="O100" s="1602"/>
      <c r="P100" s="1595">
        <v>0</v>
      </c>
      <c r="Q100" s="956"/>
      <c r="R100" s="957"/>
    </row>
    <row r="101" spans="1:18" s="958" customFormat="1" ht="20.100000000000001" customHeight="1" x14ac:dyDescent="0.3">
      <c r="A101" s="1688"/>
      <c r="B101" s="947" t="s">
        <v>105</v>
      </c>
      <c r="C101" s="1597">
        <f>C100/C99*100</f>
        <v>56.646031746031746</v>
      </c>
      <c r="D101" s="1597">
        <v>0</v>
      </c>
      <c r="E101" s="1597">
        <f>E100/E99*100</f>
        <v>56.923347107438019</v>
      </c>
      <c r="F101" s="1597">
        <f>F100/F99*100</f>
        <v>49.935000000000002</v>
      </c>
      <c r="G101" s="1597">
        <v>0</v>
      </c>
      <c r="H101" s="1602"/>
      <c r="I101" s="1602"/>
      <c r="J101" s="1602"/>
      <c r="K101" s="1602"/>
      <c r="L101" s="1602"/>
      <c r="M101" s="1602"/>
      <c r="N101" s="1602"/>
      <c r="O101" s="1602"/>
      <c r="P101" s="1597">
        <v>0</v>
      </c>
      <c r="Q101" s="956"/>
      <c r="R101" s="957"/>
    </row>
    <row r="102" spans="1:18" s="29" customFormat="1" ht="25.5" customHeight="1" x14ac:dyDescent="0.3">
      <c r="A102" s="1685" t="s">
        <v>130</v>
      </c>
      <c r="B102" s="751" t="s">
        <v>131</v>
      </c>
      <c r="C102" s="1613">
        <f>E102+F102</f>
        <v>39511.199999999997</v>
      </c>
      <c r="D102" s="1613">
        <f t="shared" ref="D102:G103" si="5">D105+D108+D111</f>
        <v>0</v>
      </c>
      <c r="E102" s="1613">
        <f>E108+E111</f>
        <v>10652.089999999998</v>
      </c>
      <c r="F102" s="1613">
        <f>F105+F108+F111+F114</f>
        <v>28859.11</v>
      </c>
      <c r="G102" s="1613">
        <f t="shared" si="5"/>
        <v>0</v>
      </c>
      <c r="H102" s="1591">
        <f>I102+J102+K102+L102</f>
        <v>43668.57</v>
      </c>
      <c r="I102" s="1591">
        <v>0</v>
      </c>
      <c r="J102" s="1591">
        <v>0</v>
      </c>
      <c r="K102" s="1591">
        <v>43668.57</v>
      </c>
      <c r="L102" s="1591">
        <v>0</v>
      </c>
      <c r="M102" s="1591">
        <f>C102-H102</f>
        <v>-4157.3700000000026</v>
      </c>
      <c r="N102" s="1591">
        <f>F102-K102</f>
        <v>-14809.46</v>
      </c>
      <c r="O102" s="1591"/>
      <c r="P102" s="1613">
        <f t="shared" ref="P102" si="6">P105+P108+P111</f>
        <v>0</v>
      </c>
      <c r="Q102" s="515"/>
      <c r="R102" s="513"/>
    </row>
    <row r="103" spans="1:18" s="29" customFormat="1" ht="20.100000000000001" customHeight="1" x14ac:dyDescent="0.3">
      <c r="A103" s="1685"/>
      <c r="B103" s="752" t="s">
        <v>104</v>
      </c>
      <c r="C103" s="1613">
        <f>SUM(D103:G103)</f>
        <v>24983.86</v>
      </c>
      <c r="D103" s="1613">
        <f>D106+D109+D112</f>
        <v>0</v>
      </c>
      <c r="E103" s="1613">
        <f>E109+E112+E115</f>
        <v>3637.36</v>
      </c>
      <c r="F103" s="1613">
        <f>F106+F109+F112+F115</f>
        <v>21346.5</v>
      </c>
      <c r="G103" s="1613">
        <f t="shared" si="5"/>
        <v>0</v>
      </c>
      <c r="H103" s="1591"/>
      <c r="I103" s="1591"/>
      <c r="J103" s="1591"/>
      <c r="K103" s="1591"/>
      <c r="L103" s="1591"/>
      <c r="M103" s="1591"/>
      <c r="N103" s="1591"/>
      <c r="O103" s="1591"/>
      <c r="P103" s="1613">
        <f t="shared" ref="P103" si="7">P106+P109+P112</f>
        <v>0</v>
      </c>
      <c r="Q103" s="515"/>
      <c r="R103" s="513"/>
    </row>
    <row r="104" spans="1:18" s="29" customFormat="1" ht="20.100000000000001" customHeight="1" x14ac:dyDescent="0.3">
      <c r="A104" s="1685"/>
      <c r="B104" s="752" t="s">
        <v>105</v>
      </c>
      <c r="C104" s="1613">
        <f>C103/C102*100</f>
        <v>63.232349308550496</v>
      </c>
      <c r="D104" s="1613">
        <v>0</v>
      </c>
      <c r="E104" s="1613">
        <f>E103/E102*100</f>
        <v>34.146913892015561</v>
      </c>
      <c r="F104" s="1409">
        <f>F103/F102*100</f>
        <v>73.967977529452568</v>
      </c>
      <c r="G104" s="1613">
        <v>0</v>
      </c>
      <c r="H104" s="1591"/>
      <c r="I104" s="1591"/>
      <c r="J104" s="1591"/>
      <c r="K104" s="1591"/>
      <c r="L104" s="1591"/>
      <c r="M104" s="1591"/>
      <c r="N104" s="1591"/>
      <c r="O104" s="1591"/>
      <c r="P104" s="1613">
        <v>0</v>
      </c>
      <c r="Q104" s="515"/>
      <c r="R104" s="513"/>
    </row>
    <row r="105" spans="1:18" s="959" customFormat="1" ht="20.100000000000001" customHeight="1" x14ac:dyDescent="0.3">
      <c r="A105" s="1688" t="s">
        <v>132</v>
      </c>
      <c r="B105" s="99" t="s">
        <v>300</v>
      </c>
      <c r="C105" s="1597">
        <f>SUM(D105:G105)</f>
        <v>850</v>
      </c>
      <c r="D105" s="1595">
        <v>0</v>
      </c>
      <c r="E105" s="1595">
        <v>0</v>
      </c>
      <c r="F105" s="1595">
        <f>'экология '!D9</f>
        <v>850</v>
      </c>
      <c r="G105" s="1595">
        <v>0</v>
      </c>
      <c r="H105" s="1602"/>
      <c r="I105" s="1602"/>
      <c r="J105" s="1602"/>
      <c r="K105" s="1602"/>
      <c r="L105" s="1602"/>
      <c r="M105" s="1602"/>
      <c r="N105" s="1602"/>
      <c r="O105" s="1602"/>
      <c r="P105" s="1595">
        <v>0</v>
      </c>
      <c r="Q105" s="956"/>
      <c r="R105" s="957"/>
    </row>
    <row r="106" spans="1:18" s="959" customFormat="1" ht="20.100000000000001" customHeight="1" x14ac:dyDescent="0.3">
      <c r="A106" s="1688"/>
      <c r="B106" s="947" t="s">
        <v>104</v>
      </c>
      <c r="C106" s="1597">
        <f>SUM(D106:G106)</f>
        <v>200</v>
      </c>
      <c r="D106" s="1595">
        <v>0</v>
      </c>
      <c r="E106" s="1595">
        <v>0</v>
      </c>
      <c r="F106" s="1595">
        <f>'экология '!H9</f>
        <v>200</v>
      </c>
      <c r="G106" s="1595">
        <v>0</v>
      </c>
      <c r="H106" s="1602"/>
      <c r="I106" s="1602"/>
      <c r="J106" s="1602"/>
      <c r="K106" s="1602"/>
      <c r="L106" s="1602"/>
      <c r="M106" s="1602"/>
      <c r="N106" s="1602"/>
      <c r="O106" s="1602"/>
      <c r="P106" s="1595">
        <v>0</v>
      </c>
      <c r="Q106" s="956"/>
      <c r="R106" s="957"/>
    </row>
    <row r="107" spans="1:18" s="959" customFormat="1" ht="20.100000000000001" customHeight="1" x14ac:dyDescent="0.3">
      <c r="A107" s="1688"/>
      <c r="B107" s="947" t="s">
        <v>105</v>
      </c>
      <c r="C107" s="1597">
        <f>C106/C105*100</f>
        <v>23.52941176470588</v>
      </c>
      <c r="D107" s="1597">
        <v>0</v>
      </c>
      <c r="E107" s="1597">
        <v>0</v>
      </c>
      <c r="F107" s="1597">
        <f>F106/F105*100</f>
        <v>23.52941176470588</v>
      </c>
      <c r="G107" s="1597">
        <v>0</v>
      </c>
      <c r="H107" s="1602"/>
      <c r="I107" s="1602"/>
      <c r="J107" s="1602"/>
      <c r="K107" s="1602"/>
      <c r="L107" s="1602"/>
      <c r="M107" s="1602"/>
      <c r="N107" s="1602"/>
      <c r="O107" s="1602"/>
      <c r="P107" s="1597">
        <v>0</v>
      </c>
      <c r="Q107" s="956"/>
      <c r="R107" s="957"/>
    </row>
    <row r="108" spans="1:18" s="958" customFormat="1" ht="19.5" customHeight="1" x14ac:dyDescent="0.3">
      <c r="A108" s="1688" t="s">
        <v>133</v>
      </c>
      <c r="B108" s="99" t="s">
        <v>301</v>
      </c>
      <c r="C108" s="1597">
        <f>SUM(D108:G108)</f>
        <v>6773.42</v>
      </c>
      <c r="D108" s="1595">
        <v>0</v>
      </c>
      <c r="E108" s="1597">
        <f>'экология '!D21</f>
        <v>187.96</v>
      </c>
      <c r="F108" s="1595">
        <f>'экология '!D22</f>
        <v>6585.46</v>
      </c>
      <c r="G108" s="1595">
        <v>0</v>
      </c>
      <c r="H108" s="1602"/>
      <c r="I108" s="1602"/>
      <c r="J108" s="1602"/>
      <c r="K108" s="1602"/>
      <c r="L108" s="1602"/>
      <c r="M108" s="1602"/>
      <c r="N108" s="1602"/>
      <c r="O108" s="1602"/>
      <c r="P108" s="1595">
        <v>0</v>
      </c>
      <c r="Q108" s="956"/>
      <c r="R108" s="957"/>
    </row>
    <row r="109" spans="1:18" s="958" customFormat="1" ht="20.100000000000001" customHeight="1" x14ac:dyDescent="0.3">
      <c r="A109" s="1688"/>
      <c r="B109" s="947" t="s">
        <v>104</v>
      </c>
      <c r="C109" s="1597">
        <f>SUM(D109:G109)</f>
        <v>3707.83</v>
      </c>
      <c r="D109" s="1595">
        <v>0</v>
      </c>
      <c r="E109" s="1597">
        <f>'экология '!H21</f>
        <v>159.58000000000001</v>
      </c>
      <c r="F109" s="1595">
        <f>'экология '!H22</f>
        <v>3548.25</v>
      </c>
      <c r="G109" s="1595">
        <v>0</v>
      </c>
      <c r="H109" s="1602"/>
      <c r="I109" s="1602"/>
      <c r="J109" s="1602"/>
      <c r="K109" s="1602"/>
      <c r="L109" s="1602"/>
      <c r="M109" s="1602"/>
      <c r="N109" s="1602"/>
      <c r="O109" s="1602"/>
      <c r="P109" s="1595">
        <v>0</v>
      </c>
      <c r="Q109" s="956"/>
      <c r="R109" s="957"/>
    </row>
    <row r="110" spans="1:18" s="958" customFormat="1" ht="23.25" customHeight="1" x14ac:dyDescent="0.3">
      <c r="A110" s="1688"/>
      <c r="B110" s="947" t="s">
        <v>105</v>
      </c>
      <c r="C110" s="1597">
        <f>C109/C108*100</f>
        <v>54.740884220969612</v>
      </c>
      <c r="D110" s="1597">
        <v>0</v>
      </c>
      <c r="E110" s="1597">
        <f>E109/E108*100</f>
        <v>84.901042775058528</v>
      </c>
      <c r="F110" s="1597">
        <f>F109/F108*100</f>
        <v>53.880063047987534</v>
      </c>
      <c r="G110" s="1597">
        <v>0</v>
      </c>
      <c r="H110" s="1602"/>
      <c r="I110" s="1602"/>
      <c r="J110" s="1602"/>
      <c r="K110" s="1602"/>
      <c r="L110" s="1602"/>
      <c r="M110" s="1602"/>
      <c r="N110" s="1602"/>
      <c r="O110" s="1602"/>
      <c r="P110" s="1597">
        <v>0</v>
      </c>
      <c r="Q110" s="956"/>
      <c r="R110" s="957"/>
    </row>
    <row r="111" spans="1:18" s="958" customFormat="1" ht="20.100000000000001" customHeight="1" x14ac:dyDescent="0.3">
      <c r="A111" s="1688" t="s">
        <v>134</v>
      </c>
      <c r="B111" s="960" t="s">
        <v>302</v>
      </c>
      <c r="C111" s="1597">
        <f>SUM(D111:G111)</f>
        <v>11013.429999999998</v>
      </c>
      <c r="D111" s="1595">
        <v>0</v>
      </c>
      <c r="E111" s="1597">
        <f>'экология '!D34</f>
        <v>10464.129999999999</v>
      </c>
      <c r="F111" s="1595">
        <f>'экология '!D35</f>
        <v>549.29999999999995</v>
      </c>
      <c r="G111" s="1595">
        <v>0</v>
      </c>
      <c r="H111" s="1602"/>
      <c r="I111" s="1602"/>
      <c r="J111" s="1602"/>
      <c r="K111" s="1602"/>
      <c r="L111" s="1602"/>
      <c r="M111" s="1602"/>
      <c r="N111" s="1602"/>
      <c r="O111" s="1602"/>
      <c r="P111" s="1595">
        <v>0</v>
      </c>
      <c r="Q111" s="956"/>
      <c r="R111" s="957"/>
    </row>
    <row r="112" spans="1:18" s="958" customFormat="1" ht="20.100000000000001" customHeight="1" x14ac:dyDescent="0.3">
      <c r="A112" s="1688"/>
      <c r="B112" s="947" t="s">
        <v>104</v>
      </c>
      <c r="C112" s="1597">
        <f>SUM(D112:G112)</f>
        <v>3760.38</v>
      </c>
      <c r="D112" s="1595">
        <v>0</v>
      </c>
      <c r="E112" s="1597">
        <f>'экология '!H34</f>
        <v>3477.78</v>
      </c>
      <c r="F112" s="1595">
        <f>'экология '!H35</f>
        <v>282.60000000000002</v>
      </c>
      <c r="G112" s="1595">
        <v>0</v>
      </c>
      <c r="H112" s="1602"/>
      <c r="I112" s="1602"/>
      <c r="J112" s="1602"/>
      <c r="K112" s="1602"/>
      <c r="L112" s="1602"/>
      <c r="M112" s="1602"/>
      <c r="N112" s="1602"/>
      <c r="O112" s="1602"/>
      <c r="P112" s="1595">
        <v>0</v>
      </c>
      <c r="Q112" s="956"/>
      <c r="R112" s="957"/>
    </row>
    <row r="113" spans="1:18" s="958" customFormat="1" ht="20.100000000000001" customHeight="1" x14ac:dyDescent="0.3">
      <c r="A113" s="1688"/>
      <c r="B113" s="947" t="s">
        <v>105</v>
      </c>
      <c r="C113" s="1597">
        <f>C110/C111*100</f>
        <v>0.49703756432800333</v>
      </c>
      <c r="D113" s="1597">
        <v>0</v>
      </c>
      <c r="E113" s="1597">
        <f>E110/E111*100</f>
        <v>0.81135309648349674</v>
      </c>
      <c r="F113" s="1597">
        <f>F112/F111*100</f>
        <v>51.447296559257246</v>
      </c>
      <c r="G113" s="1597">
        <v>0</v>
      </c>
      <c r="H113" s="1602"/>
      <c r="I113" s="1602"/>
      <c r="J113" s="1602"/>
      <c r="K113" s="1602"/>
      <c r="L113" s="1602"/>
      <c r="M113" s="1602"/>
      <c r="N113" s="1602"/>
      <c r="O113" s="1602"/>
      <c r="P113" s="1597">
        <v>0</v>
      </c>
      <c r="Q113" s="956"/>
      <c r="R113" s="957"/>
    </row>
    <row r="114" spans="1:18" s="958" customFormat="1" ht="32.25" customHeight="1" x14ac:dyDescent="0.3">
      <c r="A114" s="1688" t="s">
        <v>472</v>
      </c>
      <c r="B114" s="100" t="s">
        <v>1462</v>
      </c>
      <c r="C114" s="1597">
        <f>D114+E114+F114</f>
        <v>20874.349999999999</v>
      </c>
      <c r="D114" s="1597">
        <v>0</v>
      </c>
      <c r="E114" s="1597">
        <f>'экология '!D48</f>
        <v>0</v>
      </c>
      <c r="F114" s="1597">
        <f>'экология '!D49</f>
        <v>20874.349999999999</v>
      </c>
      <c r="G114" s="1597">
        <v>0</v>
      </c>
      <c r="H114" s="1602"/>
      <c r="I114" s="1602"/>
      <c r="J114" s="1602"/>
      <c r="K114" s="1602"/>
      <c r="L114" s="1602"/>
      <c r="M114" s="1602"/>
      <c r="N114" s="1602"/>
      <c r="O114" s="1602"/>
      <c r="P114" s="1597">
        <v>0</v>
      </c>
      <c r="Q114" s="956"/>
      <c r="R114" s="957"/>
    </row>
    <row r="115" spans="1:18" s="958" customFormat="1" ht="20.100000000000001" customHeight="1" x14ac:dyDescent="0.3">
      <c r="A115" s="1688"/>
      <c r="B115" s="947" t="s">
        <v>104</v>
      </c>
      <c r="C115" s="1597">
        <f>D115+E115+F115</f>
        <v>17315.650000000001</v>
      </c>
      <c r="D115" s="1597">
        <v>0</v>
      </c>
      <c r="E115" s="1597">
        <f>0</f>
        <v>0</v>
      </c>
      <c r="F115" s="1597">
        <f>'экология '!H49</f>
        <v>17315.650000000001</v>
      </c>
      <c r="G115" s="1597">
        <v>0</v>
      </c>
      <c r="H115" s="1602"/>
      <c r="I115" s="1602"/>
      <c r="J115" s="1602"/>
      <c r="K115" s="1602"/>
      <c r="L115" s="1602"/>
      <c r="M115" s="1602"/>
      <c r="N115" s="1602"/>
      <c r="O115" s="1602"/>
      <c r="P115" s="1597">
        <v>0</v>
      </c>
      <c r="Q115" s="956"/>
      <c r="R115" s="957"/>
    </row>
    <row r="116" spans="1:18" s="958" customFormat="1" ht="20.100000000000001" customHeight="1" x14ac:dyDescent="0.3">
      <c r="A116" s="1688"/>
      <c r="B116" s="947" t="s">
        <v>105</v>
      </c>
      <c r="C116" s="1597">
        <f>C115/C114*100</f>
        <v>82.951804487325361</v>
      </c>
      <c r="D116" s="1597">
        <v>0</v>
      </c>
      <c r="E116" s="1597">
        <v>0</v>
      </c>
      <c r="F116" s="1597">
        <f>F115/F114*100</f>
        <v>82.951804487325361</v>
      </c>
      <c r="G116" s="1597">
        <v>0</v>
      </c>
      <c r="H116" s="1602"/>
      <c r="I116" s="1602"/>
      <c r="J116" s="1602"/>
      <c r="K116" s="1602"/>
      <c r="L116" s="1602"/>
      <c r="M116" s="1602"/>
      <c r="N116" s="1602"/>
      <c r="O116" s="1602"/>
      <c r="P116" s="1597">
        <v>0</v>
      </c>
      <c r="Q116" s="956"/>
      <c r="R116" s="957"/>
    </row>
    <row r="117" spans="1:18" s="966" customFormat="1" ht="35.25" customHeight="1" x14ac:dyDescent="0.3">
      <c r="A117" s="1694" t="s">
        <v>135</v>
      </c>
      <c r="B117" s="757" t="s">
        <v>136</v>
      </c>
      <c r="C117" s="1409">
        <f>D117+E117+F117+G117</f>
        <v>238978.29799999998</v>
      </c>
      <c r="D117" s="1613">
        <f>D120+D123+D126+D129+D135+D138</f>
        <v>0</v>
      </c>
      <c r="E117" s="1613">
        <f>E120+E123+E126+E129+E135+E138</f>
        <v>29196</v>
      </c>
      <c r="F117" s="1613">
        <f>F120+F123+F126+F129+F135+F138</f>
        <v>209782.29799999998</v>
      </c>
      <c r="G117" s="1613">
        <f t="shared" ref="G117:O118" si="8">G120+G123+G126+G129+G135+G138</f>
        <v>0</v>
      </c>
      <c r="H117" s="1613">
        <f t="shared" si="8"/>
        <v>128411.63999999998</v>
      </c>
      <c r="I117" s="1613">
        <f t="shared" si="8"/>
        <v>0</v>
      </c>
      <c r="J117" s="1613">
        <f t="shared" si="8"/>
        <v>2553</v>
      </c>
      <c r="K117" s="1613">
        <f t="shared" si="8"/>
        <v>117330.04000000001</v>
      </c>
      <c r="L117" s="1613">
        <f t="shared" si="8"/>
        <v>8528.6</v>
      </c>
      <c r="M117" s="1613">
        <f t="shared" si="8"/>
        <v>60021.593000000001</v>
      </c>
      <c r="N117" s="1613">
        <f t="shared" si="8"/>
        <v>41907.193000000007</v>
      </c>
      <c r="O117" s="1613">
        <f t="shared" si="8"/>
        <v>0</v>
      </c>
      <c r="P117" s="1613">
        <f t="shared" ref="P117" si="9">P120+P123+P126+P129+P135+P138</f>
        <v>0</v>
      </c>
      <c r="Q117" s="964"/>
      <c r="R117" s="965"/>
    </row>
    <row r="118" spans="1:18" ht="20.100000000000001" customHeight="1" x14ac:dyDescent="0.3">
      <c r="A118" s="1694"/>
      <c r="B118" s="752" t="s">
        <v>104</v>
      </c>
      <c r="C118" s="1409">
        <f t="shared" ref="C118:C139" si="10">D118+E118+F118+G118</f>
        <v>120789.09699999998</v>
      </c>
      <c r="D118" s="1613">
        <f>D121+D124+D127+D130+D136+D139</f>
        <v>0</v>
      </c>
      <c r="E118" s="1613">
        <f>E121</f>
        <v>3413.1089999999999</v>
      </c>
      <c r="F118" s="1613">
        <f>F121+F124+F127+F130+F136+F139</f>
        <v>117375.98799999998</v>
      </c>
      <c r="G118" s="1613">
        <f t="shared" si="8"/>
        <v>0</v>
      </c>
      <c r="H118" s="1591"/>
      <c r="I118" s="1591"/>
      <c r="J118" s="1591"/>
      <c r="K118" s="1591"/>
      <c r="L118" s="1591"/>
      <c r="M118" s="1591"/>
      <c r="N118" s="1591"/>
      <c r="O118" s="1611"/>
      <c r="P118" s="1613">
        <f t="shared" ref="P118" si="11">P121+P124+P127+P130+P136+P139</f>
        <v>0</v>
      </c>
      <c r="Q118" s="515"/>
      <c r="R118" s="104"/>
    </row>
    <row r="119" spans="1:18" ht="20.100000000000001" customHeight="1" x14ac:dyDescent="0.3">
      <c r="A119" s="1694"/>
      <c r="B119" s="752" t="s">
        <v>105</v>
      </c>
      <c r="C119" s="1409">
        <f>C118/C117*100</f>
        <v>50.543960690522617</v>
      </c>
      <c r="D119" s="1613">
        <v>0</v>
      </c>
      <c r="E119" s="1613">
        <f>E118/E117*100</f>
        <v>11.690330867242087</v>
      </c>
      <c r="F119" s="1613">
        <f>F118/F117*100</f>
        <v>55.951331031753682</v>
      </c>
      <c r="G119" s="1613">
        <v>0</v>
      </c>
      <c r="H119" s="1591"/>
      <c r="I119" s="1591"/>
      <c r="J119" s="1591"/>
      <c r="K119" s="1591"/>
      <c r="L119" s="1591"/>
      <c r="M119" s="1591"/>
      <c r="N119" s="1591"/>
      <c r="O119" s="1611"/>
      <c r="P119" s="1613">
        <v>0</v>
      </c>
      <c r="Q119" s="515"/>
      <c r="R119" s="104"/>
    </row>
    <row r="120" spans="1:18" ht="38.25" customHeight="1" x14ac:dyDescent="0.3">
      <c r="A120" s="1692" t="s">
        <v>137</v>
      </c>
      <c r="B120" s="754" t="s">
        <v>308</v>
      </c>
      <c r="C120" s="1593">
        <f t="shared" si="10"/>
        <v>148956.14199999999</v>
      </c>
      <c r="D120" s="1609">
        <f>0</f>
        <v>0</v>
      </c>
      <c r="E120" s="1609">
        <f>'Безопасность '!D58</f>
        <v>29196</v>
      </c>
      <c r="F120" s="1609">
        <f>'Безопасность '!D59</f>
        <v>119760.14199999999</v>
      </c>
      <c r="G120" s="1609">
        <f>0</f>
        <v>0</v>
      </c>
      <c r="H120" s="1591">
        <f>I120+J120+K120+L120</f>
        <v>59923.56</v>
      </c>
      <c r="I120" s="1612">
        <v>0</v>
      </c>
      <c r="J120" s="1612">
        <v>0</v>
      </c>
      <c r="K120" s="1612">
        <v>51394.96</v>
      </c>
      <c r="L120" s="1612">
        <v>8528.6</v>
      </c>
      <c r="M120" s="1591">
        <f>C120-H120</f>
        <v>89032.581999999995</v>
      </c>
      <c r="N120" s="1610">
        <f>F120-K120</f>
        <v>68365.182000000001</v>
      </c>
      <c r="O120" s="1611"/>
      <c r="P120" s="1609">
        <f>0</f>
        <v>0</v>
      </c>
      <c r="Q120" s="105"/>
      <c r="R120" s="104"/>
    </row>
    <row r="121" spans="1:18" ht="20.100000000000001" customHeight="1" x14ac:dyDescent="0.3">
      <c r="A121" s="1692"/>
      <c r="B121" s="752" t="s">
        <v>104</v>
      </c>
      <c r="C121" s="1593">
        <f t="shared" si="10"/>
        <v>73012.61099999999</v>
      </c>
      <c r="D121" s="1609">
        <f>0</f>
        <v>0</v>
      </c>
      <c r="E121" s="1609">
        <f>'Безопасность '!E58</f>
        <v>3413.1089999999999</v>
      </c>
      <c r="F121" s="1609">
        <f>'Безопасность '!E59</f>
        <v>69599.501999999993</v>
      </c>
      <c r="G121" s="1609">
        <f>0</f>
        <v>0</v>
      </c>
      <c r="H121" s="1591"/>
      <c r="I121" s="1612"/>
      <c r="J121" s="1612"/>
      <c r="K121" s="1612"/>
      <c r="L121" s="1612"/>
      <c r="M121" s="1591"/>
      <c r="N121" s="1610"/>
      <c r="O121" s="1611"/>
      <c r="P121" s="1609">
        <f>0</f>
        <v>0</v>
      </c>
      <c r="Q121" s="105"/>
      <c r="R121" s="104"/>
    </row>
    <row r="122" spans="1:18" ht="20.100000000000001" customHeight="1" x14ac:dyDescent="0.3">
      <c r="A122" s="1692"/>
      <c r="B122" s="752" t="s">
        <v>105</v>
      </c>
      <c r="C122" s="1593">
        <f>C121/C120*100</f>
        <v>49.016180212293627</v>
      </c>
      <c r="D122" s="1609">
        <v>0</v>
      </c>
      <c r="E122" s="1609">
        <f>E121/E120*100</f>
        <v>11.690330867242087</v>
      </c>
      <c r="F122" s="1609">
        <f>F121/F120*100</f>
        <v>58.115747725148822</v>
      </c>
      <c r="G122" s="1609">
        <v>0</v>
      </c>
      <c r="H122" s="1591"/>
      <c r="I122" s="1612"/>
      <c r="J122" s="1612"/>
      <c r="K122" s="1612"/>
      <c r="L122" s="1612"/>
      <c r="M122" s="1591"/>
      <c r="N122" s="1610"/>
      <c r="O122" s="1611"/>
      <c r="P122" s="1609">
        <v>0</v>
      </c>
      <c r="Q122" s="105"/>
      <c r="R122" s="104"/>
    </row>
    <row r="123" spans="1:18" ht="58.5" customHeight="1" x14ac:dyDescent="0.3">
      <c r="A123" s="1692" t="s">
        <v>138</v>
      </c>
      <c r="B123" s="755" t="s">
        <v>1210</v>
      </c>
      <c r="C123" s="1593">
        <f t="shared" si="10"/>
        <v>11197.23</v>
      </c>
      <c r="D123" s="1609">
        <v>0</v>
      </c>
      <c r="E123" s="1609">
        <v>0</v>
      </c>
      <c r="F123" s="1609">
        <f>'Безопасность '!D78</f>
        <v>11197.23</v>
      </c>
      <c r="G123" s="1609">
        <v>0</v>
      </c>
      <c r="H123" s="1591">
        <f>I123+J123+K123+L123</f>
        <v>46127.99</v>
      </c>
      <c r="I123" s="1612">
        <v>0</v>
      </c>
      <c r="J123" s="1612">
        <v>0</v>
      </c>
      <c r="K123" s="1612">
        <v>46127.99</v>
      </c>
      <c r="L123" s="1612">
        <v>0</v>
      </c>
      <c r="M123" s="1591">
        <f>C123-H123</f>
        <v>-34930.759999999995</v>
      </c>
      <c r="N123" s="1610">
        <f>F123-K123</f>
        <v>-34930.759999999995</v>
      </c>
      <c r="O123" s="1611"/>
      <c r="P123" s="1609">
        <v>0</v>
      </c>
      <c r="Q123" s="105"/>
      <c r="R123" s="104"/>
    </row>
    <row r="124" spans="1:18" ht="20.100000000000001" customHeight="1" x14ac:dyDescent="0.3">
      <c r="A124" s="1692"/>
      <c r="B124" s="752" t="s">
        <v>104</v>
      </c>
      <c r="C124" s="1593">
        <f t="shared" si="10"/>
        <v>3842.2130000000002</v>
      </c>
      <c r="D124" s="1609">
        <v>0</v>
      </c>
      <c r="E124" s="1609">
        <v>0</v>
      </c>
      <c r="F124" s="1609">
        <f>'Безопасность '!E78</f>
        <v>3842.2130000000002</v>
      </c>
      <c r="G124" s="1609">
        <v>0</v>
      </c>
      <c r="H124" s="1591"/>
      <c r="I124" s="1612"/>
      <c r="J124" s="1612"/>
      <c r="K124" s="1612"/>
      <c r="L124" s="1612"/>
      <c r="M124" s="1591"/>
      <c r="N124" s="1610"/>
      <c r="O124" s="1611"/>
      <c r="P124" s="1609">
        <v>0</v>
      </c>
      <c r="Q124" s="105"/>
      <c r="R124" s="104"/>
    </row>
    <row r="125" spans="1:18" ht="20.100000000000001" customHeight="1" x14ac:dyDescent="0.3">
      <c r="A125" s="1692"/>
      <c r="B125" s="752" t="s">
        <v>105</v>
      </c>
      <c r="C125" s="1593">
        <f>C124/C123*100</f>
        <v>34.313959791841384</v>
      </c>
      <c r="D125" s="1609">
        <v>0</v>
      </c>
      <c r="E125" s="1609">
        <v>0</v>
      </c>
      <c r="F125" s="1609">
        <f>F124/F123*100</f>
        <v>34.313959791841384</v>
      </c>
      <c r="G125" s="1609">
        <v>0</v>
      </c>
      <c r="H125" s="1591"/>
      <c r="I125" s="1612"/>
      <c r="J125" s="1612"/>
      <c r="K125" s="1612"/>
      <c r="L125" s="1612"/>
      <c r="M125" s="1591"/>
      <c r="N125" s="1610"/>
      <c r="O125" s="1611"/>
      <c r="P125" s="1609">
        <v>0</v>
      </c>
      <c r="Q125" s="105"/>
      <c r="R125" s="104"/>
    </row>
    <row r="126" spans="1:18" ht="58.5" customHeight="1" x14ac:dyDescent="0.3">
      <c r="A126" s="1692" t="s">
        <v>139</v>
      </c>
      <c r="B126" s="754" t="s">
        <v>2089</v>
      </c>
      <c r="C126" s="1593">
        <f t="shared" si="10"/>
        <v>2248.6</v>
      </c>
      <c r="D126" s="1609">
        <v>0</v>
      </c>
      <c r="E126" s="1609">
        <v>0</v>
      </c>
      <c r="F126" s="1609">
        <f>'Безопасность '!D91</f>
        <v>2248.6</v>
      </c>
      <c r="G126" s="1609">
        <v>0</v>
      </c>
      <c r="H126" s="1591">
        <f>I126+J126+K126+L126</f>
        <v>821.44</v>
      </c>
      <c r="I126" s="1612">
        <v>0</v>
      </c>
      <c r="J126" s="1612">
        <v>0</v>
      </c>
      <c r="K126" s="1612">
        <v>821.44</v>
      </c>
      <c r="L126" s="1612">
        <v>0</v>
      </c>
      <c r="M126" s="1591">
        <f>C126-H126</f>
        <v>1427.1599999999999</v>
      </c>
      <c r="N126" s="1610">
        <f>F126-K126</f>
        <v>1427.1599999999999</v>
      </c>
      <c r="O126" s="1611"/>
      <c r="P126" s="1609">
        <v>0</v>
      </c>
      <c r="Q126" s="105"/>
      <c r="R126" s="104"/>
    </row>
    <row r="127" spans="1:18" ht="20.100000000000001" customHeight="1" x14ac:dyDescent="0.3">
      <c r="A127" s="1692"/>
      <c r="B127" s="752" t="s">
        <v>104</v>
      </c>
      <c r="C127" s="1593">
        <f t="shared" si="10"/>
        <v>1221.1220000000001</v>
      </c>
      <c r="D127" s="1609">
        <v>0</v>
      </c>
      <c r="E127" s="1609">
        <v>0</v>
      </c>
      <c r="F127" s="1609">
        <f>'Безопасность '!E91</f>
        <v>1221.1220000000001</v>
      </c>
      <c r="G127" s="1609">
        <v>0</v>
      </c>
      <c r="H127" s="1591"/>
      <c r="I127" s="1612"/>
      <c r="J127" s="1612"/>
      <c r="K127" s="1612"/>
      <c r="L127" s="1612"/>
      <c r="M127" s="1591"/>
      <c r="N127" s="1610"/>
      <c r="O127" s="1611"/>
      <c r="P127" s="1609">
        <v>0</v>
      </c>
      <c r="Q127" s="105"/>
      <c r="R127" s="104"/>
    </row>
    <row r="128" spans="1:18" ht="20.100000000000001" customHeight="1" x14ac:dyDescent="0.3">
      <c r="A128" s="1692"/>
      <c r="B128" s="752" t="s">
        <v>105</v>
      </c>
      <c r="C128" s="1593">
        <f>C127/C126*100</f>
        <v>54.305879213733</v>
      </c>
      <c r="D128" s="1609">
        <v>0</v>
      </c>
      <c r="E128" s="1609">
        <v>0</v>
      </c>
      <c r="F128" s="1609">
        <f>F127/F126*100</f>
        <v>54.305879213733</v>
      </c>
      <c r="G128" s="1609">
        <v>0</v>
      </c>
      <c r="H128" s="1591"/>
      <c r="I128" s="1612"/>
      <c r="J128" s="1612"/>
      <c r="K128" s="1612"/>
      <c r="L128" s="1612"/>
      <c r="M128" s="1591"/>
      <c r="N128" s="1610"/>
      <c r="O128" s="1611"/>
      <c r="P128" s="1609">
        <v>0</v>
      </c>
      <c r="Q128" s="105"/>
      <c r="R128" s="104"/>
    </row>
    <row r="129" spans="1:18" ht="36.75" customHeight="1" x14ac:dyDescent="0.3">
      <c r="A129" s="1692" t="s">
        <v>140</v>
      </c>
      <c r="B129" s="754" t="s">
        <v>2090</v>
      </c>
      <c r="C129" s="1593">
        <f t="shared" si="10"/>
        <v>26031.260999999999</v>
      </c>
      <c r="D129" s="1609">
        <v>0</v>
      </c>
      <c r="E129" s="1609">
        <v>0</v>
      </c>
      <c r="F129" s="1609">
        <f>'Безопасность '!D139</f>
        <v>26031.260999999999</v>
      </c>
      <c r="G129" s="1609">
        <v>0</v>
      </c>
      <c r="H129" s="1591">
        <f>I129+J129+K129+L129</f>
        <v>21538.65</v>
      </c>
      <c r="I129" s="1612">
        <v>0</v>
      </c>
      <c r="J129" s="1612">
        <v>2553</v>
      </c>
      <c r="K129" s="1612">
        <v>18985.650000000001</v>
      </c>
      <c r="L129" s="1612">
        <v>0</v>
      </c>
      <c r="M129" s="1591">
        <f>C129-H129</f>
        <v>4492.6109999999971</v>
      </c>
      <c r="N129" s="1610">
        <f>F129-K129</f>
        <v>7045.6109999999971</v>
      </c>
      <c r="O129" s="1611"/>
      <c r="P129" s="1609">
        <v>0</v>
      </c>
      <c r="Q129" s="105"/>
      <c r="R129" s="104"/>
    </row>
    <row r="130" spans="1:18" ht="19.5" customHeight="1" x14ac:dyDescent="0.3">
      <c r="A130" s="1692"/>
      <c r="B130" s="752" t="s">
        <v>104</v>
      </c>
      <c r="C130" s="1593">
        <f t="shared" si="10"/>
        <v>5807.8959999999997</v>
      </c>
      <c r="D130" s="1609">
        <v>0</v>
      </c>
      <c r="E130" s="1609">
        <v>0</v>
      </c>
      <c r="F130" s="1609">
        <f>'Безопасность '!E139</f>
        <v>5807.8959999999997</v>
      </c>
      <c r="G130" s="1609">
        <v>0</v>
      </c>
      <c r="H130" s="1591"/>
      <c r="I130" s="1612"/>
      <c r="J130" s="1612"/>
      <c r="K130" s="1612"/>
      <c r="L130" s="1612"/>
      <c r="M130" s="1591"/>
      <c r="N130" s="1610"/>
      <c r="O130" s="1611"/>
      <c r="P130" s="1609">
        <v>0</v>
      </c>
      <c r="Q130" s="105"/>
      <c r="R130" s="104"/>
    </row>
    <row r="131" spans="1:18" ht="24.75" customHeight="1" x14ac:dyDescent="0.3">
      <c r="A131" s="1692"/>
      <c r="B131" s="752" t="s">
        <v>105</v>
      </c>
      <c r="C131" s="1593">
        <f>C130/C129*100</f>
        <v>22.311235710018043</v>
      </c>
      <c r="D131" s="1609">
        <v>0</v>
      </c>
      <c r="E131" s="1609">
        <v>0</v>
      </c>
      <c r="F131" s="1609">
        <f>F130/F129*100</f>
        <v>22.311235710018043</v>
      </c>
      <c r="G131" s="1609">
        <v>0</v>
      </c>
      <c r="H131" s="1591"/>
      <c r="I131" s="1612"/>
      <c r="J131" s="1612"/>
      <c r="K131" s="1612"/>
      <c r="L131" s="1612"/>
      <c r="M131" s="1591"/>
      <c r="N131" s="1610"/>
      <c r="O131" s="1611"/>
      <c r="P131" s="1609">
        <v>0</v>
      </c>
      <c r="Q131" s="105"/>
      <c r="R131" s="104"/>
    </row>
    <row r="132" spans="1:18" ht="28.5" hidden="1" customHeight="1" x14ac:dyDescent="0.3">
      <c r="A132" s="1692" t="s">
        <v>141</v>
      </c>
      <c r="B132" s="754" t="s">
        <v>834</v>
      </c>
      <c r="C132" s="1593">
        <f t="shared" si="10"/>
        <v>0</v>
      </c>
      <c r="D132" s="1609">
        <v>0</v>
      </c>
      <c r="E132" s="1609">
        <v>0</v>
      </c>
      <c r="F132" s="1609">
        <v>0</v>
      </c>
      <c r="G132" s="1609">
        <v>0</v>
      </c>
      <c r="H132" s="1591">
        <f>I132+J132+K132+L132</f>
        <v>100</v>
      </c>
      <c r="I132" s="1612">
        <v>0</v>
      </c>
      <c r="J132" s="1612">
        <v>0</v>
      </c>
      <c r="K132" s="1612">
        <v>100</v>
      </c>
      <c r="L132" s="1612">
        <v>0</v>
      </c>
      <c r="M132" s="1591">
        <f>C132-H132</f>
        <v>-100</v>
      </c>
      <c r="N132" s="1610">
        <f>F132-K132</f>
        <v>-100</v>
      </c>
      <c r="O132" s="1611"/>
      <c r="P132" s="1609">
        <v>0</v>
      </c>
      <c r="Q132" s="105"/>
      <c r="R132" s="104"/>
    </row>
    <row r="133" spans="1:18" ht="20.100000000000001" hidden="1" customHeight="1" x14ac:dyDescent="0.3">
      <c r="A133" s="1692"/>
      <c r="B133" s="752" t="s">
        <v>104</v>
      </c>
      <c r="C133" s="1593">
        <f t="shared" si="10"/>
        <v>0</v>
      </c>
      <c r="D133" s="1609">
        <v>0</v>
      </c>
      <c r="E133" s="1609">
        <v>0</v>
      </c>
      <c r="F133" s="1609">
        <v>0</v>
      </c>
      <c r="G133" s="1609">
        <v>0</v>
      </c>
      <c r="H133" s="1591"/>
      <c r="I133" s="1612"/>
      <c r="J133" s="1612"/>
      <c r="K133" s="1612"/>
      <c r="L133" s="1612"/>
      <c r="M133" s="1591"/>
      <c r="N133" s="1610"/>
      <c r="O133" s="1611"/>
      <c r="P133" s="1609">
        <v>0</v>
      </c>
      <c r="Q133" s="105"/>
      <c r="R133" s="104"/>
    </row>
    <row r="134" spans="1:18" ht="20.100000000000001" hidden="1" customHeight="1" x14ac:dyDescent="0.3">
      <c r="A134" s="1692"/>
      <c r="B134" s="752" t="s">
        <v>105</v>
      </c>
      <c r="C134" s="1593">
        <v>0</v>
      </c>
      <c r="D134" s="1609">
        <v>0</v>
      </c>
      <c r="E134" s="1609">
        <v>0</v>
      </c>
      <c r="F134" s="1609">
        <v>0</v>
      </c>
      <c r="G134" s="1609">
        <v>0</v>
      </c>
      <c r="H134" s="1591"/>
      <c r="I134" s="1612"/>
      <c r="J134" s="1612"/>
      <c r="K134" s="1612"/>
      <c r="L134" s="1612"/>
      <c r="M134" s="1591"/>
      <c r="N134" s="1610"/>
      <c r="O134" s="1611"/>
      <c r="P134" s="1609">
        <v>0</v>
      </c>
      <c r="Q134" s="105"/>
      <c r="R134" s="104"/>
    </row>
    <row r="135" spans="1:18" ht="64.5" customHeight="1" x14ac:dyDescent="0.3">
      <c r="A135" s="1692" t="s">
        <v>141</v>
      </c>
      <c r="B135" s="754" t="s">
        <v>2091</v>
      </c>
      <c r="C135" s="1593">
        <f>D135+E135+F135+G135</f>
        <v>4229.0749999999998</v>
      </c>
      <c r="D135" s="1609">
        <f>0</f>
        <v>0</v>
      </c>
      <c r="E135" s="1609">
        <f>0</f>
        <v>0</v>
      </c>
      <c r="F135" s="1609">
        <f>'Безопасность '!D146</f>
        <v>4229.0749999999998</v>
      </c>
      <c r="G135" s="1609">
        <f>0</f>
        <v>0</v>
      </c>
      <c r="H135" s="1591"/>
      <c r="I135" s="1612"/>
      <c r="J135" s="1612"/>
      <c r="K135" s="1612"/>
      <c r="L135" s="1612"/>
      <c r="M135" s="1591"/>
      <c r="N135" s="1610"/>
      <c r="O135" s="1611"/>
      <c r="P135" s="1609">
        <f>0</f>
        <v>0</v>
      </c>
      <c r="Q135" s="105"/>
      <c r="R135" s="104"/>
    </row>
    <row r="136" spans="1:18" ht="20.100000000000001" customHeight="1" x14ac:dyDescent="0.3">
      <c r="A136" s="1692"/>
      <c r="B136" s="752" t="s">
        <v>104</v>
      </c>
      <c r="C136" s="1593">
        <f>D136+E136+F136+G136</f>
        <v>4229.0749999999998</v>
      </c>
      <c r="D136" s="1609">
        <f>0</f>
        <v>0</v>
      </c>
      <c r="E136" s="1609">
        <f>0</f>
        <v>0</v>
      </c>
      <c r="F136" s="1609">
        <f>'Безопасность '!E146</f>
        <v>4229.0749999999998</v>
      </c>
      <c r="G136" s="1609">
        <f>0</f>
        <v>0</v>
      </c>
      <c r="H136" s="1591"/>
      <c r="I136" s="1612"/>
      <c r="J136" s="1612"/>
      <c r="K136" s="1612"/>
      <c r="L136" s="1612"/>
      <c r="M136" s="1591"/>
      <c r="N136" s="1610"/>
      <c r="O136" s="1611"/>
      <c r="P136" s="1609">
        <f>0</f>
        <v>0</v>
      </c>
      <c r="Q136" s="105"/>
      <c r="R136" s="104"/>
    </row>
    <row r="137" spans="1:18" ht="20.100000000000001" customHeight="1" x14ac:dyDescent="0.3">
      <c r="A137" s="1692"/>
      <c r="B137" s="752" t="s">
        <v>105</v>
      </c>
      <c r="C137" s="1593">
        <f>F137</f>
        <v>100</v>
      </c>
      <c r="D137" s="1609">
        <f>0</f>
        <v>0</v>
      </c>
      <c r="E137" s="1609">
        <f>0</f>
        <v>0</v>
      </c>
      <c r="F137" s="1609">
        <f>F136/F135*100</f>
        <v>100</v>
      </c>
      <c r="G137" s="1609">
        <f>0</f>
        <v>0</v>
      </c>
      <c r="H137" s="1591"/>
      <c r="I137" s="1612"/>
      <c r="J137" s="1612"/>
      <c r="K137" s="1612"/>
      <c r="L137" s="1612"/>
      <c r="M137" s="1591"/>
      <c r="N137" s="1610"/>
      <c r="O137" s="1611"/>
      <c r="P137" s="1609">
        <f>0</f>
        <v>0</v>
      </c>
      <c r="Q137" s="105"/>
      <c r="R137" s="104"/>
    </row>
    <row r="138" spans="1:18" ht="18.75" x14ac:dyDescent="0.3">
      <c r="A138" s="1692" t="s">
        <v>142</v>
      </c>
      <c r="B138" s="755" t="s">
        <v>835</v>
      </c>
      <c r="C138" s="1593">
        <f t="shared" si="10"/>
        <v>46315.99</v>
      </c>
      <c r="D138" s="1609">
        <v>0</v>
      </c>
      <c r="E138" s="1609">
        <f>0</f>
        <v>0</v>
      </c>
      <c r="F138" s="1609">
        <f>'Безопасность '!D162</f>
        <v>46315.99</v>
      </c>
      <c r="G138" s="1609">
        <v>0</v>
      </c>
      <c r="H138" s="1591"/>
      <c r="I138" s="1610"/>
      <c r="J138" s="1610"/>
      <c r="K138" s="1610"/>
      <c r="L138" s="1610"/>
      <c r="M138" s="1611"/>
      <c r="N138" s="1611"/>
      <c r="O138" s="1611"/>
      <c r="P138" s="1609">
        <v>0</v>
      </c>
      <c r="Q138" s="105"/>
      <c r="R138" s="104"/>
    </row>
    <row r="139" spans="1:18" ht="18.75" x14ac:dyDescent="0.3">
      <c r="A139" s="1692"/>
      <c r="B139" s="752" t="s">
        <v>104</v>
      </c>
      <c r="C139" s="1593">
        <f t="shared" si="10"/>
        <v>32676.18</v>
      </c>
      <c r="D139" s="1609">
        <v>0</v>
      </c>
      <c r="E139" s="1609">
        <f>0</f>
        <v>0</v>
      </c>
      <c r="F139" s="1609">
        <f>'Безопасность '!E162</f>
        <v>32676.18</v>
      </c>
      <c r="G139" s="1609">
        <v>0</v>
      </c>
      <c r="H139" s="1591"/>
      <c r="I139" s="1610"/>
      <c r="J139" s="1610"/>
      <c r="K139" s="1610"/>
      <c r="L139" s="1610"/>
      <c r="M139" s="1611"/>
      <c r="N139" s="1611"/>
      <c r="O139" s="1611"/>
      <c r="P139" s="1609">
        <v>0</v>
      </c>
      <c r="Q139" s="105"/>
      <c r="R139" s="104"/>
    </row>
    <row r="140" spans="1:18" ht="31.5" customHeight="1" x14ac:dyDescent="0.3">
      <c r="A140" s="1692"/>
      <c r="B140" s="752" t="s">
        <v>105</v>
      </c>
      <c r="C140" s="1593">
        <f>C139/C138*100</f>
        <v>70.550537730058238</v>
      </c>
      <c r="D140" s="1609">
        <v>0</v>
      </c>
      <c r="E140" s="1609">
        <v>0</v>
      </c>
      <c r="F140" s="1593">
        <f>F139/F138*100</f>
        <v>70.550537730058238</v>
      </c>
      <c r="G140" s="1609">
        <v>0</v>
      </c>
      <c r="H140" s="1591"/>
      <c r="I140" s="1610"/>
      <c r="J140" s="1610"/>
      <c r="K140" s="1610"/>
      <c r="L140" s="1610"/>
      <c r="M140" s="1611"/>
      <c r="N140" s="1611"/>
      <c r="O140" s="1611"/>
      <c r="P140" s="1609">
        <v>0</v>
      </c>
      <c r="Q140" s="105"/>
      <c r="R140" s="104"/>
    </row>
    <row r="141" spans="1:18" s="946" customFormat="1" ht="25.5" customHeight="1" x14ac:dyDescent="0.3">
      <c r="A141" s="1693" t="s">
        <v>143</v>
      </c>
      <c r="B141" s="694" t="s">
        <v>144</v>
      </c>
      <c r="C141" s="1614">
        <f>D141+E141+F141+G141</f>
        <v>173627.47</v>
      </c>
      <c r="D141" s="1614">
        <f>D147</f>
        <v>1774</v>
      </c>
      <c r="E141" s="1614">
        <f>E144+E147+E150</f>
        <v>146906.1</v>
      </c>
      <c r="F141" s="1614">
        <f>F147</f>
        <v>4593.1000000000004</v>
      </c>
      <c r="G141" s="1614">
        <f>G147</f>
        <v>20354.27</v>
      </c>
      <c r="H141" s="1602">
        <f>I141+J141+K141+L141</f>
        <v>0</v>
      </c>
      <c r="I141" s="1602">
        <f>I144+I156</f>
        <v>0</v>
      </c>
      <c r="J141" s="1602">
        <f>J144+J147+J150+J153</f>
        <v>0</v>
      </c>
      <c r="K141" s="1602">
        <f>K144+K150+K153</f>
        <v>0</v>
      </c>
      <c r="L141" s="1602">
        <f>L144</f>
        <v>0</v>
      </c>
      <c r="M141" s="1602">
        <f>C141-H141</f>
        <v>173627.47</v>
      </c>
      <c r="N141" s="1602">
        <f>F141-K141</f>
        <v>4593.1000000000004</v>
      </c>
      <c r="O141" s="1603"/>
      <c r="P141" s="1614">
        <f>P145</f>
        <v>0</v>
      </c>
      <c r="Q141" s="956"/>
      <c r="R141" s="945"/>
    </row>
    <row r="142" spans="1:18" s="946" customFormat="1" ht="20.100000000000001" customHeight="1" x14ac:dyDescent="0.3">
      <c r="A142" s="1693"/>
      <c r="B142" s="947" t="s">
        <v>104</v>
      </c>
      <c r="C142" s="1614">
        <f>D142+E142+F142+G142</f>
        <v>148833.93599999999</v>
      </c>
      <c r="D142" s="1614">
        <f>D148</f>
        <v>1773.99</v>
      </c>
      <c r="E142" s="1614">
        <f>E145+E148+E151</f>
        <v>122112.673</v>
      </c>
      <c r="F142" s="1614">
        <f>F148</f>
        <v>4593.0029999999997</v>
      </c>
      <c r="G142" s="1614">
        <f>G148</f>
        <v>20354.27</v>
      </c>
      <c r="H142" s="1602"/>
      <c r="I142" s="1602"/>
      <c r="J142" s="1602"/>
      <c r="K142" s="1602"/>
      <c r="L142" s="1602"/>
      <c r="M142" s="1602"/>
      <c r="N142" s="1602"/>
      <c r="O142" s="1603"/>
      <c r="P142" s="1614">
        <f>P146</f>
        <v>0</v>
      </c>
      <c r="Q142" s="956"/>
      <c r="R142" s="945"/>
    </row>
    <row r="143" spans="1:18" s="946" customFormat="1" ht="20.100000000000001" customHeight="1" x14ac:dyDescent="0.3">
      <c r="A143" s="1693"/>
      <c r="B143" s="947" t="s">
        <v>105</v>
      </c>
      <c r="C143" s="1614">
        <f>C142/C141*100</f>
        <v>85.720269954978889</v>
      </c>
      <c r="D143" s="1614">
        <f>D142/D141*100</f>
        <v>99.999436302142058</v>
      </c>
      <c r="E143" s="1614">
        <f t="shared" ref="E143:G143" si="12">E142/E141*100</f>
        <v>83.12294247822247</v>
      </c>
      <c r="F143" s="1614">
        <f t="shared" si="12"/>
        <v>99.997888136552632</v>
      </c>
      <c r="G143" s="1614">
        <f t="shared" si="12"/>
        <v>100</v>
      </c>
      <c r="H143" s="1602"/>
      <c r="I143" s="1602"/>
      <c r="J143" s="1602"/>
      <c r="K143" s="1602"/>
      <c r="L143" s="1602"/>
      <c r="M143" s="1602"/>
      <c r="N143" s="1602"/>
      <c r="O143" s="1603"/>
      <c r="P143" s="1614">
        <v>0</v>
      </c>
      <c r="Q143" s="956"/>
      <c r="R143" s="945"/>
    </row>
    <row r="144" spans="1:18" s="946" customFormat="1" ht="50.25" customHeight="1" x14ac:dyDescent="0.3">
      <c r="A144" s="1688" t="s">
        <v>145</v>
      </c>
      <c r="B144" s="100" t="s">
        <v>1455</v>
      </c>
      <c r="C144" s="1595">
        <f>D144+E144+F144+G144</f>
        <v>996</v>
      </c>
      <c r="D144" s="1595">
        <f>0</f>
        <v>0</v>
      </c>
      <c r="E144" s="1595">
        <f>Жилище!D17</f>
        <v>996</v>
      </c>
      <c r="F144" s="1595">
        <f>0</f>
        <v>0</v>
      </c>
      <c r="G144" s="1595">
        <v>0</v>
      </c>
      <c r="H144" s="1598"/>
      <c r="I144" s="1599"/>
      <c r="J144" s="1599"/>
      <c r="K144" s="1599"/>
      <c r="L144" s="1599"/>
      <c r="M144" s="1602"/>
      <c r="N144" s="1601"/>
      <c r="O144" s="1603"/>
      <c r="P144" s="1595">
        <v>0</v>
      </c>
      <c r="Q144" s="944"/>
      <c r="R144" s="945"/>
    </row>
    <row r="145" spans="1:18" s="946" customFormat="1" ht="20.100000000000001" customHeight="1" x14ac:dyDescent="0.3">
      <c r="A145" s="1688"/>
      <c r="B145" s="947" t="s">
        <v>104</v>
      </c>
      <c r="C145" s="1595">
        <f>D145+E145+F145+G145</f>
        <v>608.79999999999995</v>
      </c>
      <c r="D145" s="1595">
        <v>0</v>
      </c>
      <c r="E145" s="1595">
        <f>Жилище!H17</f>
        <v>608.79999999999995</v>
      </c>
      <c r="F145" s="1595">
        <v>0</v>
      </c>
      <c r="G145" s="1595">
        <v>0</v>
      </c>
      <c r="H145" s="1598"/>
      <c r="I145" s="1599"/>
      <c r="J145" s="1599"/>
      <c r="K145" s="1599"/>
      <c r="L145" s="1599"/>
      <c r="M145" s="1602"/>
      <c r="N145" s="1601"/>
      <c r="O145" s="1603"/>
      <c r="P145" s="1595">
        <v>0</v>
      </c>
      <c r="Q145" s="944"/>
      <c r="R145" s="945"/>
    </row>
    <row r="146" spans="1:18" s="946" customFormat="1" ht="20.100000000000001" customHeight="1" x14ac:dyDescent="0.3">
      <c r="A146" s="1688"/>
      <c r="B146" s="947" t="s">
        <v>105</v>
      </c>
      <c r="C146" s="1595">
        <f>C145/C144*100</f>
        <v>61.124497991967864</v>
      </c>
      <c r="D146" s="1595">
        <v>0</v>
      </c>
      <c r="E146" s="1595">
        <f t="shared" ref="E146" si="13">E145/E144*100</f>
        <v>61.124497991967864</v>
      </c>
      <c r="F146" s="1595">
        <v>0</v>
      </c>
      <c r="G146" s="1595">
        <v>0</v>
      </c>
      <c r="H146" s="1598"/>
      <c r="I146" s="1599"/>
      <c r="J146" s="1599"/>
      <c r="K146" s="1599"/>
      <c r="L146" s="1599"/>
      <c r="M146" s="1602"/>
      <c r="N146" s="1601"/>
      <c r="O146" s="1603"/>
      <c r="P146" s="1595">
        <v>0</v>
      </c>
      <c r="Q146" s="944"/>
      <c r="R146" s="945"/>
    </row>
    <row r="147" spans="1:18" s="946" customFormat="1" ht="29.25" customHeight="1" x14ac:dyDescent="0.3">
      <c r="A147" s="1688" t="s">
        <v>146</v>
      </c>
      <c r="B147" s="99" t="s">
        <v>1456</v>
      </c>
      <c r="C147" s="1595">
        <f>D147+E147+F147+G147</f>
        <v>31314.47</v>
      </c>
      <c r="D147" s="1595">
        <f>Жилище!D32</f>
        <v>1774</v>
      </c>
      <c r="E147" s="1595">
        <f>Жилище!D33</f>
        <v>4593.1000000000004</v>
      </c>
      <c r="F147" s="1595">
        <f>Жилище!D34</f>
        <v>4593.1000000000004</v>
      </c>
      <c r="G147" s="1595">
        <f>Жилище!D35</f>
        <v>20354.27</v>
      </c>
      <c r="H147" s="1598"/>
      <c r="I147" s="1599"/>
      <c r="J147" s="1599"/>
      <c r="K147" s="1599"/>
      <c r="L147" s="1599"/>
      <c r="M147" s="1602"/>
      <c r="N147" s="1601"/>
      <c r="O147" s="1603"/>
      <c r="P147" s="1595">
        <f>0</f>
        <v>0</v>
      </c>
      <c r="Q147" s="944"/>
      <c r="R147" s="945"/>
    </row>
    <row r="148" spans="1:18" s="946" customFormat="1" ht="20.100000000000001" customHeight="1" x14ac:dyDescent="0.3">
      <c r="A148" s="1688"/>
      <c r="B148" s="947" t="s">
        <v>104</v>
      </c>
      <c r="C148" s="1595">
        <f>G148+F148+E148+D148</f>
        <v>31314.266000000003</v>
      </c>
      <c r="D148" s="1595">
        <f>Жилище!H32</f>
        <v>1773.99</v>
      </c>
      <c r="E148" s="1595">
        <f>Жилище!H33</f>
        <v>4593.0029999999997</v>
      </c>
      <c r="F148" s="1595">
        <f>Жилище!H34</f>
        <v>4593.0029999999997</v>
      </c>
      <c r="G148" s="1595">
        <f>Жилище!H35</f>
        <v>20354.27</v>
      </c>
      <c r="H148" s="1598"/>
      <c r="I148" s="1599"/>
      <c r="J148" s="1599"/>
      <c r="K148" s="1599"/>
      <c r="L148" s="1599"/>
      <c r="M148" s="1602"/>
      <c r="N148" s="1601"/>
      <c r="O148" s="1603"/>
      <c r="P148" s="1595">
        <f>0</f>
        <v>0</v>
      </c>
      <c r="Q148" s="944"/>
      <c r="R148" s="945"/>
    </row>
    <row r="149" spans="1:18" s="946" customFormat="1" ht="20.100000000000001" customHeight="1" x14ac:dyDescent="0.3">
      <c r="A149" s="1688"/>
      <c r="B149" s="947" t="s">
        <v>105</v>
      </c>
      <c r="C149" s="1595">
        <f>C148/C147*100</f>
        <v>99.999348543979835</v>
      </c>
      <c r="D149" s="1595">
        <f>D148/D147*100</f>
        <v>99.999436302142058</v>
      </c>
      <c r="E149" s="1595">
        <f t="shared" ref="E149:G149" si="14">E148/E147*100</f>
        <v>99.997888136552632</v>
      </c>
      <c r="F149" s="1595">
        <f t="shared" si="14"/>
        <v>99.997888136552632</v>
      </c>
      <c r="G149" s="1595">
        <f t="shared" si="14"/>
        <v>100</v>
      </c>
      <c r="H149" s="1598"/>
      <c r="I149" s="1599"/>
      <c r="J149" s="1599"/>
      <c r="K149" s="1599"/>
      <c r="L149" s="1599"/>
      <c r="M149" s="1602"/>
      <c r="N149" s="1601"/>
      <c r="O149" s="1603"/>
      <c r="P149" s="1595">
        <v>0</v>
      </c>
      <c r="Q149" s="944"/>
      <c r="R149" s="945"/>
    </row>
    <row r="150" spans="1:18" s="946" customFormat="1" ht="60" customHeight="1" x14ac:dyDescent="0.3">
      <c r="A150" s="1688" t="s">
        <v>147</v>
      </c>
      <c r="B150" s="100" t="s">
        <v>982</v>
      </c>
      <c r="C150" s="1595">
        <f>D150+E150+F150+G150</f>
        <v>141317</v>
      </c>
      <c r="D150" s="1595">
        <f>0</f>
        <v>0</v>
      </c>
      <c r="E150" s="1595">
        <f>Жилище!D50</f>
        <v>141317</v>
      </c>
      <c r="F150" s="1595">
        <v>0</v>
      </c>
      <c r="G150" s="1595">
        <v>0</v>
      </c>
      <c r="H150" s="1598"/>
      <c r="I150" s="1599"/>
      <c r="J150" s="1599"/>
      <c r="K150" s="1599"/>
      <c r="L150" s="1599"/>
      <c r="M150" s="1602"/>
      <c r="N150" s="1601"/>
      <c r="O150" s="1603"/>
      <c r="P150" s="1595">
        <v>0</v>
      </c>
      <c r="Q150" s="944"/>
      <c r="R150" s="945"/>
    </row>
    <row r="151" spans="1:18" s="946" customFormat="1" ht="21.75" customHeight="1" x14ac:dyDescent="0.3">
      <c r="A151" s="1688"/>
      <c r="B151" s="947" t="s">
        <v>104</v>
      </c>
      <c r="C151" s="1595">
        <f>D151+E151+F151+G151</f>
        <v>116910.87</v>
      </c>
      <c r="D151" s="1595">
        <v>0</v>
      </c>
      <c r="E151" s="1595">
        <f>Жилище!H50</f>
        <v>116910.87</v>
      </c>
      <c r="F151" s="1595">
        <v>0</v>
      </c>
      <c r="G151" s="1595">
        <v>0</v>
      </c>
      <c r="H151" s="1598"/>
      <c r="I151" s="1599"/>
      <c r="J151" s="1599"/>
      <c r="K151" s="1599"/>
      <c r="L151" s="1599"/>
      <c r="M151" s="1602"/>
      <c r="N151" s="1601"/>
      <c r="O151" s="1603"/>
      <c r="P151" s="1595">
        <v>0</v>
      </c>
      <c r="Q151" s="944"/>
      <c r="R151" s="945"/>
    </row>
    <row r="152" spans="1:18" s="946" customFormat="1" ht="20.100000000000001" customHeight="1" x14ac:dyDescent="0.3">
      <c r="A152" s="1688"/>
      <c r="B152" s="947" t="s">
        <v>105</v>
      </c>
      <c r="C152" s="1595">
        <f>C151/C150*100</f>
        <v>82.729515911036884</v>
      </c>
      <c r="D152" s="1595">
        <v>0</v>
      </c>
      <c r="E152" s="1595">
        <f>E151/E150*100</f>
        <v>82.729515911036884</v>
      </c>
      <c r="F152" s="1595">
        <v>0</v>
      </c>
      <c r="G152" s="1595">
        <v>0</v>
      </c>
      <c r="H152" s="1598"/>
      <c r="I152" s="1599"/>
      <c r="J152" s="1599"/>
      <c r="K152" s="1599"/>
      <c r="L152" s="1599"/>
      <c r="M152" s="1602"/>
      <c r="N152" s="1601"/>
      <c r="O152" s="1603"/>
      <c r="P152" s="1595">
        <v>0</v>
      </c>
      <c r="Q152" s="944"/>
      <c r="R152" s="945"/>
    </row>
    <row r="153" spans="1:18" s="946" customFormat="1" ht="40.5" customHeight="1" x14ac:dyDescent="0.3">
      <c r="A153" s="1688" t="s">
        <v>148</v>
      </c>
      <c r="B153" s="99" t="s">
        <v>2092</v>
      </c>
      <c r="C153" s="1595">
        <f>D153+F153+G153+E153</f>
        <v>0</v>
      </c>
      <c r="D153" s="1595">
        <v>0</v>
      </c>
      <c r="E153" s="1595">
        <v>0</v>
      </c>
      <c r="F153" s="1595">
        <f>Жилище!D82</f>
        <v>0</v>
      </c>
      <c r="G153" s="1595">
        <v>0</v>
      </c>
      <c r="H153" s="1598"/>
      <c r="I153" s="1599"/>
      <c r="J153" s="1599"/>
      <c r="K153" s="1599"/>
      <c r="L153" s="1599"/>
      <c r="M153" s="1602"/>
      <c r="N153" s="1601"/>
      <c r="O153" s="1603"/>
      <c r="P153" s="1595">
        <v>0</v>
      </c>
      <c r="Q153" s="944"/>
      <c r="R153" s="945"/>
    </row>
    <row r="154" spans="1:18" s="946" customFormat="1" ht="20.100000000000001" customHeight="1" x14ac:dyDescent="0.3">
      <c r="A154" s="1688"/>
      <c r="B154" s="947" t="s">
        <v>104</v>
      </c>
      <c r="C154" s="1595">
        <f>D154+F154+G154+E154</f>
        <v>0</v>
      </c>
      <c r="D154" s="1595">
        <v>0</v>
      </c>
      <c r="E154" s="1595">
        <v>0</v>
      </c>
      <c r="F154" s="1595">
        <f>Жилище!H82</f>
        <v>0</v>
      </c>
      <c r="G154" s="1595">
        <v>0</v>
      </c>
      <c r="H154" s="1598"/>
      <c r="I154" s="1599"/>
      <c r="J154" s="1599"/>
      <c r="K154" s="1599"/>
      <c r="L154" s="1599"/>
      <c r="M154" s="1602"/>
      <c r="N154" s="1601"/>
      <c r="O154" s="1603"/>
      <c r="P154" s="1595">
        <v>0</v>
      </c>
      <c r="Q154" s="944"/>
      <c r="R154" s="945"/>
    </row>
    <row r="155" spans="1:18" s="946" customFormat="1" ht="20.100000000000001" customHeight="1" x14ac:dyDescent="0.3">
      <c r="A155" s="1688"/>
      <c r="B155" s="947" t="s">
        <v>105</v>
      </c>
      <c r="C155" s="1595">
        <v>0</v>
      </c>
      <c r="D155" s="1595">
        <f>0</f>
        <v>0</v>
      </c>
      <c r="E155" s="1595">
        <v>0</v>
      </c>
      <c r="F155" s="1595">
        <v>0</v>
      </c>
      <c r="G155" s="1595">
        <f>0</f>
        <v>0</v>
      </c>
      <c r="H155" s="1598"/>
      <c r="I155" s="1599"/>
      <c r="J155" s="1599"/>
      <c r="K155" s="1599"/>
      <c r="L155" s="1599"/>
      <c r="M155" s="1602"/>
      <c r="N155" s="1601"/>
      <c r="O155" s="1603"/>
      <c r="P155" s="1595">
        <f>0</f>
        <v>0</v>
      </c>
      <c r="Q155" s="944"/>
      <c r="R155" s="945"/>
    </row>
    <row r="156" spans="1:18" ht="41.25" customHeight="1" x14ac:dyDescent="0.3">
      <c r="A156" s="1683" t="s">
        <v>149</v>
      </c>
      <c r="B156" s="754" t="s">
        <v>983</v>
      </c>
      <c r="C156" s="1609">
        <f>D156+E156+F156+G156</f>
        <v>0</v>
      </c>
      <c r="D156" s="1609">
        <v>0</v>
      </c>
      <c r="E156" s="1609">
        <v>0</v>
      </c>
      <c r="F156" s="1609">
        <v>0</v>
      </c>
      <c r="G156" s="1609">
        <v>0</v>
      </c>
      <c r="H156" s="1594"/>
      <c r="I156" s="1612"/>
      <c r="J156" s="1612"/>
      <c r="K156" s="1612"/>
      <c r="L156" s="1612"/>
      <c r="M156" s="1591"/>
      <c r="N156" s="1610"/>
      <c r="O156" s="1611"/>
      <c r="P156" s="1609">
        <f>0</f>
        <v>0</v>
      </c>
      <c r="Q156" s="105"/>
      <c r="R156" s="104"/>
    </row>
    <row r="157" spans="1:18" ht="20.100000000000001" customHeight="1" x14ac:dyDescent="0.3">
      <c r="A157" s="1683"/>
      <c r="B157" s="752" t="s">
        <v>104</v>
      </c>
      <c r="C157" s="1609">
        <f>D157+E157+F157+G157</f>
        <v>0</v>
      </c>
      <c r="D157" s="1609">
        <v>0</v>
      </c>
      <c r="E157" s="1609">
        <v>0</v>
      </c>
      <c r="F157" s="1609">
        <v>0</v>
      </c>
      <c r="G157" s="1609">
        <v>0</v>
      </c>
      <c r="H157" s="1594"/>
      <c r="I157" s="1612"/>
      <c r="J157" s="1612"/>
      <c r="K157" s="1612"/>
      <c r="L157" s="1612"/>
      <c r="M157" s="1591"/>
      <c r="N157" s="1610"/>
      <c r="O157" s="1611"/>
      <c r="P157" s="1609">
        <f>0</f>
        <v>0</v>
      </c>
      <c r="Q157" s="105"/>
      <c r="R157" s="104"/>
    </row>
    <row r="158" spans="1:18" ht="20.25" customHeight="1" x14ac:dyDescent="0.3">
      <c r="A158" s="1683"/>
      <c r="B158" s="752" t="s">
        <v>105</v>
      </c>
      <c r="C158" s="1609">
        <v>0</v>
      </c>
      <c r="D158" s="1609">
        <v>0</v>
      </c>
      <c r="E158" s="1609">
        <v>0</v>
      </c>
      <c r="F158" s="1609">
        <v>0</v>
      </c>
      <c r="G158" s="1609">
        <v>0</v>
      </c>
      <c r="H158" s="1609" t="e">
        <f t="shared" ref="H158:O158" si="15">H157/H156*100</f>
        <v>#DIV/0!</v>
      </c>
      <c r="I158" s="1609" t="e">
        <f t="shared" si="15"/>
        <v>#DIV/0!</v>
      </c>
      <c r="J158" s="1609" t="e">
        <f t="shared" si="15"/>
        <v>#DIV/0!</v>
      </c>
      <c r="K158" s="1609" t="e">
        <f t="shared" si="15"/>
        <v>#DIV/0!</v>
      </c>
      <c r="L158" s="1609" t="e">
        <f t="shared" si="15"/>
        <v>#DIV/0!</v>
      </c>
      <c r="M158" s="1609" t="e">
        <f t="shared" si="15"/>
        <v>#DIV/0!</v>
      </c>
      <c r="N158" s="1609" t="e">
        <f t="shared" si="15"/>
        <v>#DIV/0!</v>
      </c>
      <c r="O158" s="1609" t="e">
        <f t="shared" si="15"/>
        <v>#DIV/0!</v>
      </c>
      <c r="P158" s="1609">
        <v>0</v>
      </c>
      <c r="Q158" s="105"/>
      <c r="R158" s="104"/>
    </row>
    <row r="159" spans="1:18" s="29" customFormat="1" ht="24" customHeight="1" x14ac:dyDescent="0.3">
      <c r="A159" s="1695" t="s">
        <v>150</v>
      </c>
      <c r="B159" s="751" t="s">
        <v>151</v>
      </c>
      <c r="C159" s="1613">
        <f>D159+E159+F159+G159+P159</f>
        <v>305004.70699999994</v>
      </c>
      <c r="D159" s="1613">
        <f t="shared" ref="D159:E159" si="16">D162+D168+D171+D174+D177</f>
        <v>54417.3</v>
      </c>
      <c r="E159" s="1613">
        <f t="shared" si="16"/>
        <v>39407.1</v>
      </c>
      <c r="F159" s="1613">
        <f>F162+F168+F171+F174+F177+F165</f>
        <v>166344.01699999996</v>
      </c>
      <c r="G159" s="1613">
        <f>G171+G165</f>
        <v>44836.29</v>
      </c>
      <c r="H159" s="1591">
        <f>I159+J159+K159+L159</f>
        <v>0</v>
      </c>
      <c r="I159" s="1591">
        <f>I162</f>
        <v>0</v>
      </c>
      <c r="J159" s="1591">
        <f>J171</f>
        <v>0</v>
      </c>
      <c r="K159" s="1591">
        <f>K162+K171</f>
        <v>0</v>
      </c>
      <c r="L159" s="1591">
        <f>L171</f>
        <v>0</v>
      </c>
      <c r="M159" s="1591">
        <f>C159-H159</f>
        <v>305004.70699999994</v>
      </c>
      <c r="N159" s="1591">
        <f>F159-K159</f>
        <v>166344.01699999996</v>
      </c>
      <c r="O159" s="1591"/>
      <c r="P159" s="1613">
        <f t="shared" ref="P159" si="17">P162+P168+P171+P174+P177</f>
        <v>0</v>
      </c>
      <c r="Q159" s="515"/>
      <c r="R159" s="513"/>
    </row>
    <row r="160" spans="1:18" s="29" customFormat="1" ht="20.100000000000001" customHeight="1" x14ac:dyDescent="0.3">
      <c r="A160" s="1695"/>
      <c r="B160" s="752" t="s">
        <v>104</v>
      </c>
      <c r="C160" s="1613">
        <f>D160+E160+F160+G160</f>
        <v>188931.97999999998</v>
      </c>
      <c r="D160" s="1613">
        <f t="shared" ref="D160:E160" si="18">D163+D169+D172+D175+D178</f>
        <v>46246.76</v>
      </c>
      <c r="E160" s="1613">
        <f t="shared" si="18"/>
        <v>36071.046999999999</v>
      </c>
      <c r="F160" s="1613">
        <f>F163+F169+F172+F175+F178+F166</f>
        <v>104898.173</v>
      </c>
      <c r="G160" s="1613">
        <f>G172</f>
        <v>1716</v>
      </c>
      <c r="H160" s="1591"/>
      <c r="I160" s="1591"/>
      <c r="J160" s="1591"/>
      <c r="K160" s="1591"/>
      <c r="L160" s="1591"/>
      <c r="M160" s="1591"/>
      <c r="N160" s="1591"/>
      <c r="O160" s="1591"/>
      <c r="P160" s="1613">
        <f t="shared" ref="P160" si="19">P163+P169+P172+P175+P178</f>
        <v>0</v>
      </c>
      <c r="Q160" s="515"/>
      <c r="R160" s="513"/>
    </row>
    <row r="161" spans="1:18" s="29" customFormat="1" ht="20.100000000000001" customHeight="1" x14ac:dyDescent="0.3">
      <c r="A161" s="1695"/>
      <c r="B161" s="752" t="s">
        <v>105</v>
      </c>
      <c r="C161" s="1613">
        <f>C160/C159*100</f>
        <v>61.943955507545667</v>
      </c>
      <c r="D161" s="1613">
        <f t="shared" ref="D161:G161" si="20">D160/D159*100</f>
        <v>84.985399863646307</v>
      </c>
      <c r="E161" s="1613">
        <f t="shared" si="20"/>
        <v>91.534385935529386</v>
      </c>
      <c r="F161" s="1613">
        <f t="shared" si="20"/>
        <v>63.060983431703477</v>
      </c>
      <c r="G161" s="1613">
        <f t="shared" si="20"/>
        <v>3.8272568939133902</v>
      </c>
      <c r="H161" s="1591"/>
      <c r="I161" s="1591"/>
      <c r="J161" s="1591"/>
      <c r="K161" s="1591"/>
      <c r="L161" s="1591"/>
      <c r="M161" s="1591"/>
      <c r="N161" s="1591"/>
      <c r="O161" s="1591"/>
      <c r="P161" s="1613">
        <v>0</v>
      </c>
      <c r="Q161" s="515"/>
      <c r="R161" s="513"/>
    </row>
    <row r="162" spans="1:18" s="29" customFormat="1" ht="22.5" customHeight="1" x14ac:dyDescent="0.25">
      <c r="A162" s="1683" t="s">
        <v>152</v>
      </c>
      <c r="B162" s="755" t="s">
        <v>25</v>
      </c>
      <c r="C162" s="1609">
        <f>D162+E162+F162+G162</f>
        <v>114767.961</v>
      </c>
      <c r="D162" s="1609">
        <f>РИИиЭ!D26</f>
        <v>54417.3</v>
      </c>
      <c r="E162" s="1609">
        <f>РИИиЭ!D27</f>
        <v>18139.099999999999</v>
      </c>
      <c r="F162" s="1609">
        <f>РИИиЭ!D28</f>
        <v>42211.561000000002</v>
      </c>
      <c r="G162" s="1609">
        <v>0</v>
      </c>
      <c r="H162" s="1594"/>
      <c r="I162" s="1612"/>
      <c r="J162" s="1612"/>
      <c r="K162" s="1612"/>
      <c r="L162" s="1612"/>
      <c r="M162" s="1591"/>
      <c r="N162" s="1610"/>
      <c r="O162" s="1591"/>
      <c r="P162" s="1609">
        <v>0</v>
      </c>
      <c r="Q162" s="513"/>
      <c r="R162" s="513"/>
    </row>
    <row r="163" spans="1:18" s="29" customFormat="1" ht="20.100000000000001" customHeight="1" x14ac:dyDescent="0.25">
      <c r="A163" s="1683"/>
      <c r="B163" s="752" t="s">
        <v>104</v>
      </c>
      <c r="C163" s="1609">
        <f>D163+E163+F163+G163</f>
        <v>97558.972999999998</v>
      </c>
      <c r="D163" s="1609">
        <f>РИИиЭ!H26</f>
        <v>46246.76</v>
      </c>
      <c r="E163" s="1609">
        <f>РИИиЭ!H27</f>
        <v>15415.587</v>
      </c>
      <c r="F163" s="1609">
        <f>РИИиЭ!H28</f>
        <v>35896.625999999997</v>
      </c>
      <c r="G163" s="1609">
        <v>0</v>
      </c>
      <c r="H163" s="1594"/>
      <c r="I163" s="1612"/>
      <c r="J163" s="1612"/>
      <c r="K163" s="1612"/>
      <c r="L163" s="1612"/>
      <c r="M163" s="1591"/>
      <c r="N163" s="1610"/>
      <c r="O163" s="1591"/>
      <c r="P163" s="1609">
        <v>0</v>
      </c>
      <c r="Q163" s="513"/>
      <c r="R163" s="513"/>
    </row>
    <row r="164" spans="1:18" s="29" customFormat="1" ht="20.100000000000001" customHeight="1" x14ac:dyDescent="0.25">
      <c r="A164" s="1683"/>
      <c r="B164" s="752" t="s">
        <v>105</v>
      </c>
      <c r="C164" s="1609">
        <f>C163/C162*100</f>
        <v>85.005407563178721</v>
      </c>
      <c r="D164" s="1609">
        <f t="shared" ref="D164:O164" si="21">D163/D162*100</f>
        <v>84.985399863646307</v>
      </c>
      <c r="E164" s="1609">
        <f t="shared" si="21"/>
        <v>84.985401701297207</v>
      </c>
      <c r="F164" s="1609">
        <f t="shared" si="21"/>
        <v>85.039797509502179</v>
      </c>
      <c r="G164" s="1609">
        <v>0</v>
      </c>
      <c r="H164" s="1609" t="e">
        <f t="shared" si="21"/>
        <v>#DIV/0!</v>
      </c>
      <c r="I164" s="1609" t="e">
        <f t="shared" si="21"/>
        <v>#DIV/0!</v>
      </c>
      <c r="J164" s="1609" t="e">
        <f t="shared" si="21"/>
        <v>#DIV/0!</v>
      </c>
      <c r="K164" s="1609" t="e">
        <f t="shared" si="21"/>
        <v>#DIV/0!</v>
      </c>
      <c r="L164" s="1609" t="e">
        <f t="shared" si="21"/>
        <v>#DIV/0!</v>
      </c>
      <c r="M164" s="1609" t="e">
        <f t="shared" si="21"/>
        <v>#DIV/0!</v>
      </c>
      <c r="N164" s="1609" t="e">
        <f t="shared" si="21"/>
        <v>#DIV/0!</v>
      </c>
      <c r="O164" s="1609" t="e">
        <f t="shared" si="21"/>
        <v>#DIV/0!</v>
      </c>
      <c r="P164" s="1609">
        <v>0</v>
      </c>
      <c r="Q164" s="513"/>
      <c r="R164" s="513"/>
    </row>
    <row r="165" spans="1:18" s="29" customFormat="1" ht="20.100000000000001" customHeight="1" x14ac:dyDescent="0.25">
      <c r="A165" s="1689"/>
      <c r="B165" s="754" t="s">
        <v>79</v>
      </c>
      <c r="C165" s="1609">
        <f>D165+E165+F165+G165+P165</f>
        <v>43186.830999999998</v>
      </c>
      <c r="D165" s="1609">
        <v>0</v>
      </c>
      <c r="E165" s="1609">
        <v>0</v>
      </c>
      <c r="F165" s="1609">
        <f>РИИиЭ!D54</f>
        <v>66.540999999999997</v>
      </c>
      <c r="G165" s="1609">
        <f>РИИиЭ!D55</f>
        <v>43120.29</v>
      </c>
      <c r="H165" s="1609"/>
      <c r="I165" s="1609"/>
      <c r="J165" s="1609"/>
      <c r="K165" s="1609"/>
      <c r="L165" s="1609"/>
      <c r="M165" s="1609"/>
      <c r="N165" s="1609"/>
      <c r="O165" s="1609"/>
      <c r="P165" s="1609">
        <v>0</v>
      </c>
      <c r="Q165" s="513"/>
      <c r="R165" s="513"/>
    </row>
    <row r="166" spans="1:18" s="29" customFormat="1" ht="20.100000000000001" customHeight="1" x14ac:dyDescent="0.25">
      <c r="A166" s="1690"/>
      <c r="B166" s="752" t="s">
        <v>104</v>
      </c>
      <c r="C166" s="1609">
        <f>D166+E166+F166+G166+P166</f>
        <v>66.540999999999997</v>
      </c>
      <c r="D166" s="1609">
        <v>0</v>
      </c>
      <c r="E166" s="1609">
        <v>0</v>
      </c>
      <c r="F166" s="1609">
        <f>РИИиЭ!E54</f>
        <v>66.540999999999997</v>
      </c>
      <c r="G166" s="1609">
        <v>0</v>
      </c>
      <c r="H166" s="1609"/>
      <c r="I166" s="1609"/>
      <c r="J166" s="1609"/>
      <c r="K166" s="1609"/>
      <c r="L166" s="1609"/>
      <c r="M166" s="1609"/>
      <c r="N166" s="1609"/>
      <c r="O166" s="1609"/>
      <c r="P166" s="1609">
        <v>0</v>
      </c>
      <c r="Q166" s="513"/>
      <c r="R166" s="513"/>
    </row>
    <row r="167" spans="1:18" s="29" customFormat="1" ht="20.100000000000001" customHeight="1" x14ac:dyDescent="0.25">
      <c r="A167" s="1691"/>
      <c r="B167" s="752" t="s">
        <v>105</v>
      </c>
      <c r="C167" s="1609">
        <f>C166/C165*100</f>
        <v>0.15407706113004679</v>
      </c>
      <c r="D167" s="1609">
        <v>0</v>
      </c>
      <c r="E167" s="1609">
        <v>0</v>
      </c>
      <c r="F167" s="1609">
        <f>F166/F165*100</f>
        <v>100</v>
      </c>
      <c r="G167" s="1609">
        <v>0</v>
      </c>
      <c r="H167" s="1609"/>
      <c r="I167" s="1609"/>
      <c r="J167" s="1609"/>
      <c r="K167" s="1609"/>
      <c r="L167" s="1609"/>
      <c r="M167" s="1609"/>
      <c r="N167" s="1609"/>
      <c r="O167" s="1609"/>
      <c r="P167" s="1609">
        <v>0</v>
      </c>
      <c r="Q167" s="513"/>
      <c r="R167" s="513"/>
    </row>
    <row r="168" spans="1:18" s="29" customFormat="1" ht="20.100000000000001" customHeight="1" x14ac:dyDescent="0.25">
      <c r="A168" s="1683" t="s">
        <v>153</v>
      </c>
      <c r="B168" s="755" t="s">
        <v>1375</v>
      </c>
      <c r="C168" s="1609">
        <f>D168+E168+F168+G168</f>
        <v>26102.57</v>
      </c>
      <c r="D168" s="1609">
        <v>0</v>
      </c>
      <c r="E168" s="1609">
        <f>0</f>
        <v>0</v>
      </c>
      <c r="F168" s="1609">
        <f>РИИиЭ!D66</f>
        <v>26102.57</v>
      </c>
      <c r="G168" s="1609">
        <v>0</v>
      </c>
      <c r="H168" s="1594"/>
      <c r="I168" s="1612"/>
      <c r="J168" s="1612"/>
      <c r="K168" s="1612"/>
      <c r="L168" s="1612"/>
      <c r="M168" s="1591"/>
      <c r="N168" s="1610"/>
      <c r="O168" s="1591"/>
      <c r="P168" s="1609">
        <v>0</v>
      </c>
      <c r="Q168" s="513"/>
      <c r="R168" s="513"/>
    </row>
    <row r="169" spans="1:18" s="29" customFormat="1" ht="20.100000000000001" customHeight="1" x14ac:dyDescent="0.25">
      <c r="A169" s="1683"/>
      <c r="B169" s="752" t="s">
        <v>104</v>
      </c>
      <c r="C169" s="1609">
        <f>D169+E169+F169+G169</f>
        <v>9111.8179999999993</v>
      </c>
      <c r="D169" s="1609">
        <v>0</v>
      </c>
      <c r="E169" s="1609">
        <f>0</f>
        <v>0</v>
      </c>
      <c r="F169" s="1609">
        <f>РИИиЭ!H66</f>
        <v>9111.8179999999993</v>
      </c>
      <c r="G169" s="1609">
        <v>0</v>
      </c>
      <c r="H169" s="1594"/>
      <c r="I169" s="1612"/>
      <c r="J169" s="1612"/>
      <c r="K169" s="1612"/>
      <c r="L169" s="1612"/>
      <c r="M169" s="1591"/>
      <c r="N169" s="1610"/>
      <c r="O169" s="1591"/>
      <c r="P169" s="1609">
        <v>0</v>
      </c>
      <c r="Q169" s="513"/>
      <c r="R169" s="513"/>
    </row>
    <row r="170" spans="1:18" s="29" customFormat="1" ht="20.100000000000001" customHeight="1" x14ac:dyDescent="0.25">
      <c r="A170" s="1683"/>
      <c r="B170" s="752" t="s">
        <v>105</v>
      </c>
      <c r="C170" s="1609">
        <f>C169/C168*100</f>
        <v>34.90774280080467</v>
      </c>
      <c r="D170" s="1609">
        <v>0</v>
      </c>
      <c r="E170" s="1609">
        <f>0</f>
        <v>0</v>
      </c>
      <c r="F170" s="1609">
        <f t="shared" ref="F170" si="22">F169/F168*100</f>
        <v>34.90774280080467</v>
      </c>
      <c r="G170" s="1609">
        <v>0</v>
      </c>
      <c r="H170" s="1594"/>
      <c r="I170" s="1612"/>
      <c r="J170" s="1612"/>
      <c r="K170" s="1612"/>
      <c r="L170" s="1612"/>
      <c r="M170" s="1591"/>
      <c r="N170" s="1610"/>
      <c r="O170" s="1591"/>
      <c r="P170" s="1609">
        <v>0</v>
      </c>
      <c r="Q170" s="513"/>
      <c r="R170" s="513"/>
    </row>
    <row r="171" spans="1:18" s="29" customFormat="1" ht="38.25" customHeight="1" x14ac:dyDescent="0.25">
      <c r="A171" s="1683" t="s">
        <v>154</v>
      </c>
      <c r="B171" s="754" t="s">
        <v>1379</v>
      </c>
      <c r="C171" s="1609">
        <f>D171+E171+F171+G171</f>
        <v>16289.672999999999</v>
      </c>
      <c r="D171" s="1609">
        <f>0</f>
        <v>0</v>
      </c>
      <c r="E171" s="1609">
        <f>РИИиЭ!D82</f>
        <v>0</v>
      </c>
      <c r="F171" s="1609">
        <f>РИИиЭ!D83</f>
        <v>14573.672999999999</v>
      </c>
      <c r="G171" s="1609">
        <f>РИИиЭ!D84</f>
        <v>1716</v>
      </c>
      <c r="H171" s="1594"/>
      <c r="I171" s="1612"/>
      <c r="J171" s="1612"/>
      <c r="K171" s="1612"/>
      <c r="L171" s="1612"/>
      <c r="M171" s="1591"/>
      <c r="N171" s="1610"/>
      <c r="O171" s="1591"/>
      <c r="P171" s="1609">
        <f>0</f>
        <v>0</v>
      </c>
      <c r="Q171" s="513"/>
      <c r="R171" s="513"/>
    </row>
    <row r="172" spans="1:18" s="29" customFormat="1" ht="20.100000000000001" customHeight="1" x14ac:dyDescent="0.25">
      <c r="A172" s="1683"/>
      <c r="B172" s="752" t="s">
        <v>104</v>
      </c>
      <c r="C172" s="1609">
        <f>D172+E172+F172+G172</f>
        <v>3454.58</v>
      </c>
      <c r="D172" s="1609">
        <f>0</f>
        <v>0</v>
      </c>
      <c r="E172" s="1609">
        <f>РИИиЭ!H82</f>
        <v>0</v>
      </c>
      <c r="F172" s="1609">
        <f>РИИиЭ!H83</f>
        <v>1738.58</v>
      </c>
      <c r="G172" s="1609">
        <f>РИИиЭ!H84</f>
        <v>1716</v>
      </c>
      <c r="H172" s="1594"/>
      <c r="I172" s="1612"/>
      <c r="J172" s="1612"/>
      <c r="K172" s="1612"/>
      <c r="L172" s="1612"/>
      <c r="M172" s="1591"/>
      <c r="N172" s="1610"/>
      <c r="O172" s="1591"/>
      <c r="P172" s="1609">
        <f>0</f>
        <v>0</v>
      </c>
      <c r="Q172" s="513"/>
      <c r="R172" s="513"/>
    </row>
    <row r="173" spans="1:18" s="29" customFormat="1" ht="20.100000000000001" customHeight="1" x14ac:dyDescent="0.25">
      <c r="A173" s="1683"/>
      <c r="B173" s="752" t="s">
        <v>105</v>
      </c>
      <c r="C173" s="1609">
        <f>C172/C171*100</f>
        <v>21.207178314751928</v>
      </c>
      <c r="D173" s="1609">
        <v>0</v>
      </c>
      <c r="E173" s="1609">
        <v>0</v>
      </c>
      <c r="F173" s="1609">
        <f>F172/F171*100</f>
        <v>11.929593864223522</v>
      </c>
      <c r="G173" s="1609">
        <f>G172/G171*100</f>
        <v>100</v>
      </c>
      <c r="H173" s="1609" t="e">
        <f t="shared" ref="H173:O173" si="23">H172/H171*100</f>
        <v>#DIV/0!</v>
      </c>
      <c r="I173" s="1609" t="e">
        <f t="shared" si="23"/>
        <v>#DIV/0!</v>
      </c>
      <c r="J173" s="1609" t="e">
        <f t="shared" si="23"/>
        <v>#DIV/0!</v>
      </c>
      <c r="K173" s="1609" t="e">
        <f t="shared" si="23"/>
        <v>#DIV/0!</v>
      </c>
      <c r="L173" s="1609" t="e">
        <f t="shared" si="23"/>
        <v>#DIV/0!</v>
      </c>
      <c r="M173" s="1609" t="e">
        <f t="shared" si="23"/>
        <v>#DIV/0!</v>
      </c>
      <c r="N173" s="1609" t="e">
        <f t="shared" si="23"/>
        <v>#DIV/0!</v>
      </c>
      <c r="O173" s="1609" t="e">
        <f t="shared" si="23"/>
        <v>#DIV/0!</v>
      </c>
      <c r="P173" s="1609">
        <v>0</v>
      </c>
      <c r="Q173" s="513"/>
      <c r="R173" s="513"/>
    </row>
    <row r="174" spans="1:18" s="29" customFormat="1" ht="38.25" customHeight="1" x14ac:dyDescent="0.25">
      <c r="A174" s="1683" t="s">
        <v>155</v>
      </c>
      <c r="B174" s="754" t="s">
        <v>1383</v>
      </c>
      <c r="C174" s="1609">
        <f>D174+E174+F174+G174+P174</f>
        <v>83389.671999999991</v>
      </c>
      <c r="D174" s="1609">
        <f>0</f>
        <v>0</v>
      </c>
      <c r="E174" s="1609">
        <f>E175</f>
        <v>0</v>
      </c>
      <c r="F174" s="1609">
        <f>РИИиЭ!D93</f>
        <v>83389.671999999991</v>
      </c>
      <c r="G174" s="1609">
        <f>0</f>
        <v>0</v>
      </c>
      <c r="H174" s="1594"/>
      <c r="I174" s="1612"/>
      <c r="J174" s="1612"/>
      <c r="K174" s="1612"/>
      <c r="L174" s="1612"/>
      <c r="M174" s="1591"/>
      <c r="N174" s="1610"/>
      <c r="O174" s="1591"/>
      <c r="P174" s="1609">
        <v>0</v>
      </c>
      <c r="Q174" s="513"/>
      <c r="R174" s="513"/>
    </row>
    <row r="175" spans="1:18" s="29" customFormat="1" ht="20.100000000000001" customHeight="1" x14ac:dyDescent="0.25">
      <c r="A175" s="1683"/>
      <c r="B175" s="752" t="s">
        <v>104</v>
      </c>
      <c r="C175" s="1609">
        <f>D175+E175+F175+G175</f>
        <v>58084.608</v>
      </c>
      <c r="D175" s="1609">
        <f>0</f>
        <v>0</v>
      </c>
      <c r="E175" s="1609">
        <f>0</f>
        <v>0</v>
      </c>
      <c r="F175" s="1609">
        <f>РИИиЭ!H93</f>
        <v>58084.608</v>
      </c>
      <c r="G175" s="1609">
        <f>0</f>
        <v>0</v>
      </c>
      <c r="H175" s="1594"/>
      <c r="I175" s="1612"/>
      <c r="J175" s="1612"/>
      <c r="K175" s="1612"/>
      <c r="L175" s="1612"/>
      <c r="M175" s="1591"/>
      <c r="N175" s="1610"/>
      <c r="O175" s="1591"/>
      <c r="P175" s="1609">
        <v>0</v>
      </c>
      <c r="Q175" s="513"/>
      <c r="R175" s="513"/>
    </row>
    <row r="176" spans="1:18" s="29" customFormat="1" ht="20.100000000000001" customHeight="1" x14ac:dyDescent="0.25">
      <c r="A176" s="1683"/>
      <c r="B176" s="752" t="s">
        <v>105</v>
      </c>
      <c r="C176" s="1609">
        <f>C175/C174*100</f>
        <v>69.654438741526661</v>
      </c>
      <c r="D176" s="1609">
        <v>0</v>
      </c>
      <c r="E176" s="1609">
        <v>0</v>
      </c>
      <c r="F176" s="1609">
        <f t="shared" ref="F176:O176" si="24">F175/F174*100</f>
        <v>69.654438741526661</v>
      </c>
      <c r="G176" s="1609">
        <f>0</f>
        <v>0</v>
      </c>
      <c r="H176" s="1609" t="e">
        <f t="shared" si="24"/>
        <v>#DIV/0!</v>
      </c>
      <c r="I176" s="1609" t="e">
        <f t="shared" si="24"/>
        <v>#DIV/0!</v>
      </c>
      <c r="J176" s="1609" t="e">
        <f t="shared" si="24"/>
        <v>#DIV/0!</v>
      </c>
      <c r="K176" s="1609" t="e">
        <f t="shared" si="24"/>
        <v>#DIV/0!</v>
      </c>
      <c r="L176" s="1609" t="e">
        <f t="shared" si="24"/>
        <v>#DIV/0!</v>
      </c>
      <c r="M176" s="1609" t="e">
        <f t="shared" si="24"/>
        <v>#DIV/0!</v>
      </c>
      <c r="N176" s="1609" t="e">
        <f t="shared" si="24"/>
        <v>#DIV/0!</v>
      </c>
      <c r="O176" s="1609" t="e">
        <f t="shared" si="24"/>
        <v>#DIV/0!</v>
      </c>
      <c r="P176" s="1609">
        <v>0</v>
      </c>
      <c r="Q176" s="513"/>
      <c r="R176" s="513"/>
    </row>
    <row r="177" spans="1:18" s="29" customFormat="1" ht="39" customHeight="1" x14ac:dyDescent="0.25">
      <c r="A177" s="1683" t="s">
        <v>273</v>
      </c>
      <c r="B177" s="754" t="s">
        <v>1386</v>
      </c>
      <c r="C177" s="1609">
        <f>D177+E177+F177+G177</f>
        <v>21268</v>
      </c>
      <c r="D177" s="1609">
        <v>0</v>
      </c>
      <c r="E177" s="1609">
        <f>РИИиЭ!D103</f>
        <v>21268</v>
      </c>
      <c r="F177" s="1609">
        <f>0</f>
        <v>0</v>
      </c>
      <c r="G177" s="1609">
        <v>0</v>
      </c>
      <c r="H177" s="1594"/>
      <c r="I177" s="1612"/>
      <c r="J177" s="1612"/>
      <c r="K177" s="1612"/>
      <c r="L177" s="1612"/>
      <c r="M177" s="1591"/>
      <c r="N177" s="1610"/>
      <c r="O177" s="1591"/>
      <c r="P177" s="1609">
        <v>0</v>
      </c>
      <c r="Q177" s="513"/>
      <c r="R177" s="513"/>
    </row>
    <row r="178" spans="1:18" s="29" customFormat="1" ht="20.100000000000001" customHeight="1" x14ac:dyDescent="0.25">
      <c r="A178" s="1683"/>
      <c r="B178" s="752" t="s">
        <v>104</v>
      </c>
      <c r="C178" s="1609">
        <f>D178+E178+F178+G178</f>
        <v>20655.46</v>
      </c>
      <c r="D178" s="1609">
        <v>0</v>
      </c>
      <c r="E178" s="1609">
        <f>РИИиЭ!H103</f>
        <v>20655.46</v>
      </c>
      <c r="F178" s="1609">
        <f>0</f>
        <v>0</v>
      </c>
      <c r="G178" s="1609">
        <v>0</v>
      </c>
      <c r="H178" s="1594"/>
      <c r="I178" s="1612"/>
      <c r="J178" s="1612"/>
      <c r="K178" s="1612"/>
      <c r="L178" s="1612"/>
      <c r="M178" s="1591"/>
      <c r="N178" s="1610"/>
      <c r="O178" s="1591"/>
      <c r="P178" s="1609">
        <v>0</v>
      </c>
      <c r="Q178" s="513"/>
      <c r="R178" s="513"/>
    </row>
    <row r="179" spans="1:18" s="29" customFormat="1" ht="25.5" customHeight="1" x14ac:dyDescent="0.25">
      <c r="A179" s="1683"/>
      <c r="B179" s="752" t="s">
        <v>105</v>
      </c>
      <c r="C179" s="1609">
        <f>C178/C177*100</f>
        <v>97.119898438969344</v>
      </c>
      <c r="D179" s="1609">
        <v>0</v>
      </c>
      <c r="E179" s="1609">
        <f>E178/E177*100</f>
        <v>97.119898438969344</v>
      </c>
      <c r="F179" s="1609">
        <f>0</f>
        <v>0</v>
      </c>
      <c r="G179" s="1609">
        <v>0</v>
      </c>
      <c r="H179" s="1594"/>
      <c r="I179" s="1612"/>
      <c r="J179" s="1612"/>
      <c r="K179" s="1612"/>
      <c r="L179" s="1612"/>
      <c r="M179" s="1591"/>
      <c r="N179" s="1610"/>
      <c r="O179" s="1591"/>
      <c r="P179" s="1609">
        <v>0</v>
      </c>
      <c r="Q179" s="513"/>
      <c r="R179" s="513"/>
    </row>
    <row r="180" spans="1:18" s="29" customFormat="1" ht="23.25" customHeight="1" x14ac:dyDescent="0.25">
      <c r="A180" s="1685" t="s">
        <v>156</v>
      </c>
      <c r="B180" s="751" t="s">
        <v>157</v>
      </c>
      <c r="C180" s="1613">
        <f>D180+E180+F180+G180</f>
        <v>264700</v>
      </c>
      <c r="D180" s="1613">
        <f>D183+D186+D189+D192</f>
        <v>0</v>
      </c>
      <c r="E180" s="1613">
        <f t="shared" ref="E180:G181" si="25">E183+E186+E189+E192</f>
        <v>0</v>
      </c>
      <c r="F180" s="1613">
        <f t="shared" si="25"/>
        <v>7700</v>
      </c>
      <c r="G180" s="1613">
        <f t="shared" si="25"/>
        <v>257000</v>
      </c>
      <c r="H180" s="1591" t="e">
        <f>I180+J180+K180+L180</f>
        <v>#REF!</v>
      </c>
      <c r="I180" s="1591" t="e">
        <f>I183+I186+I189+#REF!</f>
        <v>#REF!</v>
      </c>
      <c r="J180" s="1591" t="e">
        <f>J183+J186+J189+#REF!</f>
        <v>#REF!</v>
      </c>
      <c r="K180" s="1591" t="e">
        <f>K183+K186+K189+#REF!</f>
        <v>#REF!</v>
      </c>
      <c r="L180" s="1591" t="e">
        <f>L183+L186+L189+#REF!</f>
        <v>#REF!</v>
      </c>
      <c r="M180" s="1591" t="e">
        <f>C180-H180</f>
        <v>#REF!</v>
      </c>
      <c r="N180" s="1591" t="e">
        <f>F180-K180</f>
        <v>#REF!</v>
      </c>
      <c r="O180" s="1591"/>
      <c r="P180" s="1613">
        <f t="shared" ref="P180" si="26">P183+P186+P189+P192</f>
        <v>0</v>
      </c>
      <c r="Q180" s="513"/>
      <c r="R180" s="513"/>
    </row>
    <row r="181" spans="1:18" s="29" customFormat="1" ht="20.100000000000001" customHeight="1" x14ac:dyDescent="0.25">
      <c r="A181" s="1685"/>
      <c r="B181" s="752" t="s">
        <v>104</v>
      </c>
      <c r="C181" s="1613">
        <f t="shared" ref="C181:C193" si="27">D181+E181+F181+G181</f>
        <v>115500</v>
      </c>
      <c r="D181" s="1613">
        <f>D184+D187+D190+D193</f>
        <v>0</v>
      </c>
      <c r="E181" s="1613">
        <f t="shared" si="25"/>
        <v>0</v>
      </c>
      <c r="F181" s="1613">
        <f>F190+F193</f>
        <v>3500</v>
      </c>
      <c r="G181" s="1613">
        <f t="shared" si="25"/>
        <v>112000</v>
      </c>
      <c r="H181" s="1591"/>
      <c r="I181" s="1591"/>
      <c r="J181" s="1591"/>
      <c r="K181" s="1591"/>
      <c r="L181" s="1591"/>
      <c r="M181" s="1591"/>
      <c r="N181" s="1591"/>
      <c r="O181" s="1591"/>
      <c r="P181" s="1613">
        <f t="shared" ref="P181" si="28">P184+P187+P190+P193</f>
        <v>0</v>
      </c>
      <c r="Q181" s="513"/>
      <c r="R181" s="513"/>
    </row>
    <row r="182" spans="1:18" s="29" customFormat="1" ht="20.100000000000001" customHeight="1" x14ac:dyDescent="0.25">
      <c r="A182" s="1685"/>
      <c r="B182" s="752" t="s">
        <v>105</v>
      </c>
      <c r="C182" s="1613">
        <f>C181/C180*100</f>
        <v>43.634302984510768</v>
      </c>
      <c r="D182" s="1613">
        <v>0</v>
      </c>
      <c r="E182" s="1613">
        <v>0</v>
      </c>
      <c r="F182" s="1613">
        <f>F181/F180*100</f>
        <v>45.454545454545453</v>
      </c>
      <c r="G182" s="1613">
        <f>G181/G180*100</f>
        <v>43.579766536964982</v>
      </c>
      <c r="H182" s="1591"/>
      <c r="I182" s="1591"/>
      <c r="J182" s="1591"/>
      <c r="K182" s="1591"/>
      <c r="L182" s="1591"/>
      <c r="M182" s="1591"/>
      <c r="N182" s="1591"/>
      <c r="O182" s="1591"/>
      <c r="P182" s="1613">
        <v>0</v>
      </c>
      <c r="Q182" s="513"/>
      <c r="R182" s="513"/>
    </row>
    <row r="183" spans="1:18" s="29" customFormat="1" ht="32.25" customHeight="1" x14ac:dyDescent="0.25">
      <c r="A183" s="1683" t="s">
        <v>158</v>
      </c>
      <c r="B183" s="754" t="s">
        <v>937</v>
      </c>
      <c r="C183" s="1609">
        <f t="shared" si="27"/>
        <v>0</v>
      </c>
      <c r="D183" s="1609">
        <v>0</v>
      </c>
      <c r="E183" s="1609">
        <v>0</v>
      </c>
      <c r="F183" s="1609">
        <f>Предпринимательство!D14</f>
        <v>0</v>
      </c>
      <c r="G183" s="1609">
        <v>0</v>
      </c>
      <c r="H183" s="1594">
        <f>I183+J183+K183+L183</f>
        <v>7537.2</v>
      </c>
      <c r="I183" s="1612">
        <v>0</v>
      </c>
      <c r="J183" s="1612">
        <v>0</v>
      </c>
      <c r="K183" s="1612">
        <v>7537.2</v>
      </c>
      <c r="L183" s="1612">
        <v>0</v>
      </c>
      <c r="M183" s="1591">
        <f>C183-H183</f>
        <v>-7537.2</v>
      </c>
      <c r="N183" s="1610">
        <f>F183-K183</f>
        <v>-7537.2</v>
      </c>
      <c r="O183" s="1591"/>
      <c r="P183" s="1609">
        <v>0</v>
      </c>
      <c r="Q183" s="513"/>
      <c r="R183" s="513"/>
    </row>
    <row r="184" spans="1:18" s="29" customFormat="1" ht="20.100000000000001" customHeight="1" x14ac:dyDescent="0.25">
      <c r="A184" s="1683"/>
      <c r="B184" s="752" t="s">
        <v>104</v>
      </c>
      <c r="C184" s="1609">
        <f t="shared" si="27"/>
        <v>0</v>
      </c>
      <c r="D184" s="1609">
        <v>0</v>
      </c>
      <c r="E184" s="1609">
        <v>0</v>
      </c>
      <c r="F184" s="1609">
        <f>Предпринимательство!H14</f>
        <v>0</v>
      </c>
      <c r="G184" s="1609">
        <v>0</v>
      </c>
      <c r="H184" s="1594"/>
      <c r="I184" s="1612"/>
      <c r="J184" s="1612"/>
      <c r="K184" s="1612"/>
      <c r="L184" s="1612"/>
      <c r="M184" s="1591"/>
      <c r="N184" s="1610"/>
      <c r="O184" s="1591"/>
      <c r="P184" s="1609">
        <v>0</v>
      </c>
      <c r="Q184" s="513"/>
      <c r="R184" s="513"/>
    </row>
    <row r="185" spans="1:18" s="29" customFormat="1" ht="21" customHeight="1" x14ac:dyDescent="0.25">
      <c r="A185" s="1683"/>
      <c r="B185" s="752" t="s">
        <v>105</v>
      </c>
      <c r="C185" s="1609">
        <v>0</v>
      </c>
      <c r="D185" s="1609">
        <v>0</v>
      </c>
      <c r="E185" s="1609">
        <v>0</v>
      </c>
      <c r="F185" s="1609">
        <v>0</v>
      </c>
      <c r="G185" s="1609">
        <v>0</v>
      </c>
      <c r="H185" s="1594"/>
      <c r="I185" s="1612"/>
      <c r="J185" s="1612"/>
      <c r="K185" s="1612"/>
      <c r="L185" s="1612"/>
      <c r="M185" s="1591"/>
      <c r="N185" s="1610"/>
      <c r="O185" s="1591"/>
      <c r="P185" s="1609">
        <v>0</v>
      </c>
      <c r="Q185" s="513"/>
      <c r="R185" s="513"/>
    </row>
    <row r="186" spans="1:18" s="29" customFormat="1" ht="28.5" customHeight="1" x14ac:dyDescent="0.25">
      <c r="A186" s="1683" t="s">
        <v>159</v>
      </c>
      <c r="B186" s="755" t="s">
        <v>305</v>
      </c>
      <c r="C186" s="1609">
        <f t="shared" si="27"/>
        <v>0</v>
      </c>
      <c r="D186" s="1609">
        <v>0</v>
      </c>
      <c r="E186" s="1609">
        <v>0</v>
      </c>
      <c r="F186" s="1593">
        <f>Предпринимательство!D26</f>
        <v>0</v>
      </c>
      <c r="G186" s="1609">
        <v>0</v>
      </c>
      <c r="H186" s="1594">
        <f>I186+J186+K186+L186</f>
        <v>4415.75</v>
      </c>
      <c r="I186" s="1612">
        <v>0</v>
      </c>
      <c r="J186" s="1612">
        <v>648.77</v>
      </c>
      <c r="K186" s="1612">
        <v>3766.98</v>
      </c>
      <c r="L186" s="1612">
        <v>0</v>
      </c>
      <c r="M186" s="1591">
        <f>C186-H186</f>
        <v>-4415.75</v>
      </c>
      <c r="N186" s="1610">
        <f>F186-K186</f>
        <v>-3766.98</v>
      </c>
      <c r="O186" s="1591"/>
      <c r="P186" s="1609">
        <v>0</v>
      </c>
      <c r="Q186" s="513"/>
      <c r="R186" s="513"/>
    </row>
    <row r="187" spans="1:18" s="29" customFormat="1" ht="20.100000000000001" customHeight="1" x14ac:dyDescent="0.25">
      <c r="A187" s="1683"/>
      <c r="B187" s="752" t="s">
        <v>104</v>
      </c>
      <c r="C187" s="1609">
        <f t="shared" si="27"/>
        <v>0</v>
      </c>
      <c r="D187" s="1609">
        <v>0</v>
      </c>
      <c r="E187" s="1609">
        <v>0</v>
      </c>
      <c r="F187" s="1593">
        <f>Предпринимательство!H26</f>
        <v>0</v>
      </c>
      <c r="G187" s="1609">
        <v>0</v>
      </c>
      <c r="H187" s="1594"/>
      <c r="I187" s="1612"/>
      <c r="J187" s="1612"/>
      <c r="K187" s="1612"/>
      <c r="L187" s="1612"/>
      <c r="M187" s="1591"/>
      <c r="N187" s="1610"/>
      <c r="O187" s="1591"/>
      <c r="P187" s="1609">
        <v>0</v>
      </c>
      <c r="Q187" s="513"/>
      <c r="R187" s="513"/>
    </row>
    <row r="188" spans="1:18" s="29" customFormat="1" ht="20.100000000000001" customHeight="1" x14ac:dyDescent="0.25">
      <c r="A188" s="1683"/>
      <c r="B188" s="752" t="s">
        <v>105</v>
      </c>
      <c r="C188" s="1609">
        <v>0</v>
      </c>
      <c r="D188" s="1609">
        <v>0</v>
      </c>
      <c r="E188" s="1609">
        <v>0</v>
      </c>
      <c r="F188" s="1609">
        <v>0</v>
      </c>
      <c r="G188" s="1609">
        <v>0</v>
      </c>
      <c r="H188" s="1594"/>
      <c r="I188" s="1612"/>
      <c r="J188" s="1612"/>
      <c r="K188" s="1612"/>
      <c r="L188" s="1612"/>
      <c r="M188" s="1591"/>
      <c r="N188" s="1610"/>
      <c r="O188" s="1591"/>
      <c r="P188" s="1609">
        <v>0</v>
      </c>
      <c r="Q188" s="513"/>
      <c r="R188" s="513"/>
    </row>
    <row r="189" spans="1:18" s="29" customFormat="1" ht="31.5" customHeight="1" x14ac:dyDescent="0.25">
      <c r="A189" s="1683" t="s">
        <v>160</v>
      </c>
      <c r="B189" s="754" t="s">
        <v>936</v>
      </c>
      <c r="C189" s="1609">
        <f>D189+E189+F189+G189+P189</f>
        <v>4000</v>
      </c>
      <c r="D189" s="1593">
        <v>0</v>
      </c>
      <c r="E189" s="1593">
        <v>0</v>
      </c>
      <c r="F189" s="1593">
        <f>Предпринимательство!D32</f>
        <v>4000</v>
      </c>
      <c r="G189" s="1593">
        <v>0</v>
      </c>
      <c r="H189" s="1594">
        <v>0</v>
      </c>
      <c r="I189" s="1612">
        <v>0</v>
      </c>
      <c r="J189" s="1612">
        <v>0</v>
      </c>
      <c r="K189" s="1612">
        <v>0</v>
      </c>
      <c r="L189" s="1612">
        <v>0</v>
      </c>
      <c r="M189" s="1591">
        <f>C189-H189</f>
        <v>4000</v>
      </c>
      <c r="N189" s="1610">
        <f>F189-K189</f>
        <v>4000</v>
      </c>
      <c r="O189" s="1591"/>
      <c r="P189" s="1593">
        <v>0</v>
      </c>
      <c r="Q189" s="513"/>
      <c r="R189" s="513"/>
    </row>
    <row r="190" spans="1:18" s="29" customFormat="1" ht="20.100000000000001" customHeight="1" x14ac:dyDescent="0.25">
      <c r="A190" s="1683"/>
      <c r="B190" s="752" t="s">
        <v>104</v>
      </c>
      <c r="C190" s="1609">
        <f t="shared" si="27"/>
        <v>0</v>
      </c>
      <c r="D190" s="1593">
        <v>0</v>
      </c>
      <c r="E190" s="1593">
        <v>0</v>
      </c>
      <c r="F190" s="1593">
        <f>Предпринимательство!H32</f>
        <v>0</v>
      </c>
      <c r="G190" s="1593">
        <v>0</v>
      </c>
      <c r="H190" s="1594"/>
      <c r="I190" s="1612"/>
      <c r="J190" s="1612"/>
      <c r="K190" s="1612"/>
      <c r="L190" s="1612"/>
      <c r="M190" s="1591"/>
      <c r="N190" s="1610"/>
      <c r="O190" s="1591"/>
      <c r="P190" s="1593">
        <v>0</v>
      </c>
      <c r="Q190" s="513"/>
      <c r="R190" s="513"/>
    </row>
    <row r="191" spans="1:18" s="29" customFormat="1" ht="20.100000000000001" customHeight="1" x14ac:dyDescent="0.25">
      <c r="A191" s="1683"/>
      <c r="B191" s="752" t="s">
        <v>105</v>
      </c>
      <c r="C191" s="1609">
        <f>C190/C189*100</f>
        <v>0</v>
      </c>
      <c r="D191" s="1609">
        <v>0</v>
      </c>
      <c r="E191" s="1609">
        <v>0</v>
      </c>
      <c r="F191" s="1609">
        <f t="shared" ref="F191" si="29">F190/F189*100</f>
        <v>0</v>
      </c>
      <c r="G191" s="1609">
        <v>0</v>
      </c>
      <c r="H191" s="1594"/>
      <c r="I191" s="1612"/>
      <c r="J191" s="1612"/>
      <c r="K191" s="1612"/>
      <c r="L191" s="1612"/>
      <c r="M191" s="1591"/>
      <c r="N191" s="1610"/>
      <c r="O191" s="1591"/>
      <c r="P191" s="1609">
        <v>0</v>
      </c>
      <c r="Q191" s="513"/>
      <c r="R191" s="513"/>
    </row>
    <row r="192" spans="1:18" s="29" customFormat="1" ht="39" customHeight="1" x14ac:dyDescent="0.25">
      <c r="A192" s="1683" t="s">
        <v>161</v>
      </c>
      <c r="B192" s="755" t="s">
        <v>2093</v>
      </c>
      <c r="C192" s="1609">
        <f t="shared" si="27"/>
        <v>260700</v>
      </c>
      <c r="D192" s="1593">
        <v>0</v>
      </c>
      <c r="E192" s="1593">
        <v>0</v>
      </c>
      <c r="F192" s="1593">
        <f>Предпринимательство!D48</f>
        <v>3700</v>
      </c>
      <c r="G192" s="1593">
        <f>Предпринимательство!D49</f>
        <v>257000</v>
      </c>
      <c r="H192" s="1594"/>
      <c r="I192" s="1612"/>
      <c r="J192" s="1612"/>
      <c r="K192" s="1612"/>
      <c r="L192" s="1612"/>
      <c r="M192" s="1591"/>
      <c r="N192" s="1610"/>
      <c r="O192" s="1591"/>
      <c r="P192" s="1609">
        <v>0</v>
      </c>
      <c r="Q192" s="513"/>
      <c r="R192" s="513"/>
    </row>
    <row r="193" spans="1:18" s="29" customFormat="1" ht="20.100000000000001" customHeight="1" x14ac:dyDescent="0.25">
      <c r="A193" s="1683"/>
      <c r="B193" s="752" t="s">
        <v>104</v>
      </c>
      <c r="C193" s="1609">
        <f t="shared" si="27"/>
        <v>115500</v>
      </c>
      <c r="D193" s="1593">
        <v>0</v>
      </c>
      <c r="E193" s="1593">
        <v>0</v>
      </c>
      <c r="F193" s="1593">
        <f>Предпринимательство!H48</f>
        <v>3500</v>
      </c>
      <c r="G193" s="1593">
        <f>Предпринимательство!H49</f>
        <v>112000</v>
      </c>
      <c r="H193" s="1594"/>
      <c r="I193" s="1612"/>
      <c r="J193" s="1612"/>
      <c r="K193" s="1612"/>
      <c r="L193" s="1612"/>
      <c r="M193" s="1591"/>
      <c r="N193" s="1610"/>
      <c r="O193" s="1591"/>
      <c r="P193" s="1609">
        <v>0</v>
      </c>
      <c r="Q193" s="513"/>
      <c r="R193" s="513"/>
    </row>
    <row r="194" spans="1:18" s="29" customFormat="1" ht="20.100000000000001" customHeight="1" x14ac:dyDescent="0.25">
      <c r="A194" s="1683"/>
      <c r="B194" s="752" t="s">
        <v>105</v>
      </c>
      <c r="C194" s="1609">
        <f>C193/C192*100</f>
        <v>44.303797468354425</v>
      </c>
      <c r="D194" s="1609">
        <v>0</v>
      </c>
      <c r="E194" s="1609">
        <v>0</v>
      </c>
      <c r="F194" s="1609">
        <f>F193/F192*100</f>
        <v>94.594594594594597</v>
      </c>
      <c r="G194" s="1609">
        <f>G193/G192*100</f>
        <v>43.579766536964982</v>
      </c>
      <c r="H194" s="1594"/>
      <c r="I194" s="1612"/>
      <c r="J194" s="1612"/>
      <c r="K194" s="1612"/>
      <c r="L194" s="1612"/>
      <c r="M194" s="1591"/>
      <c r="N194" s="1610"/>
      <c r="O194" s="1591"/>
      <c r="P194" s="1609">
        <v>0</v>
      </c>
      <c r="Q194" s="513"/>
      <c r="R194" s="513"/>
    </row>
    <row r="195" spans="1:18" s="29" customFormat="1" ht="25.5" customHeight="1" x14ac:dyDescent="0.3">
      <c r="A195" s="1685" t="s">
        <v>162</v>
      </c>
      <c r="B195" s="751" t="s">
        <v>163</v>
      </c>
      <c r="C195" s="1613">
        <f>D195+E195+F195+G195</f>
        <v>1574194.5269999995</v>
      </c>
      <c r="D195" s="1613">
        <f t="shared" ref="D195:G196" si="30">D198+D201+D204</f>
        <v>0</v>
      </c>
      <c r="E195" s="1613">
        <f t="shared" si="30"/>
        <v>14436</v>
      </c>
      <c r="F195" s="1613">
        <f t="shared" si="30"/>
        <v>1559758.5269999995</v>
      </c>
      <c r="G195" s="1613">
        <f t="shared" si="30"/>
        <v>0</v>
      </c>
      <c r="H195" s="1591" t="e">
        <f>I195+J195+K195+L195</f>
        <v>#REF!</v>
      </c>
      <c r="I195" s="1591" t="e">
        <f>I198+#REF!+I201+I204+#REF!</f>
        <v>#REF!</v>
      </c>
      <c r="J195" s="1591" t="e">
        <f>J198+#REF!+J201+J204+#REF!</f>
        <v>#REF!</v>
      </c>
      <c r="K195" s="1591" t="e">
        <f>K198+#REF!+K201+K204+#REF!</f>
        <v>#REF!</v>
      </c>
      <c r="L195" s="1591" t="e">
        <f>L198+#REF!+L201+L204+#REF!</f>
        <v>#REF!</v>
      </c>
      <c r="M195" s="1591" t="e">
        <f>C195-H195</f>
        <v>#REF!</v>
      </c>
      <c r="N195" s="1591" t="e">
        <f>F195-K195</f>
        <v>#REF!</v>
      </c>
      <c r="O195" s="1591"/>
      <c r="P195" s="1613">
        <f>P198+P201+P204</f>
        <v>0</v>
      </c>
      <c r="Q195" s="515"/>
      <c r="R195" s="513"/>
    </row>
    <row r="196" spans="1:18" s="29" customFormat="1" ht="20.100000000000001" customHeight="1" x14ac:dyDescent="0.3">
      <c r="A196" s="1685"/>
      <c r="B196" s="752" t="s">
        <v>104</v>
      </c>
      <c r="C196" s="1613">
        <f>D196+E196+F196+G196</f>
        <v>1126902.926</v>
      </c>
      <c r="D196" s="1613">
        <f t="shared" si="30"/>
        <v>0</v>
      </c>
      <c r="E196" s="1613">
        <f t="shared" si="30"/>
        <v>7973.3530000000001</v>
      </c>
      <c r="F196" s="1613">
        <f t="shared" si="30"/>
        <v>1118929.5730000001</v>
      </c>
      <c r="G196" s="1613">
        <f t="shared" si="30"/>
        <v>0</v>
      </c>
      <c r="H196" s="1591"/>
      <c r="I196" s="1591"/>
      <c r="J196" s="1591"/>
      <c r="K196" s="1591"/>
      <c r="L196" s="1591"/>
      <c r="M196" s="1591"/>
      <c r="N196" s="1591"/>
      <c r="O196" s="1591"/>
      <c r="P196" s="1613">
        <f>P199+P202+P205</f>
        <v>0</v>
      </c>
      <c r="Q196" s="515"/>
      <c r="R196" s="513"/>
    </row>
    <row r="197" spans="1:18" s="29" customFormat="1" ht="20.100000000000001" customHeight="1" x14ac:dyDescent="0.3">
      <c r="A197" s="1685"/>
      <c r="B197" s="752" t="s">
        <v>105</v>
      </c>
      <c r="C197" s="1613">
        <f>C196/C195*100</f>
        <v>71.586002026546254</v>
      </c>
      <c r="D197" s="1613">
        <v>0</v>
      </c>
      <c r="E197" s="1613">
        <f>E196/E195*100</f>
        <v>55.232425879745087</v>
      </c>
      <c r="F197" s="1613">
        <f>F196/F195*100</f>
        <v>71.737358932867707</v>
      </c>
      <c r="G197" s="1613">
        <v>0</v>
      </c>
      <c r="H197" s="1591"/>
      <c r="I197" s="1591"/>
      <c r="J197" s="1591"/>
      <c r="K197" s="1591"/>
      <c r="L197" s="1591"/>
      <c r="M197" s="1591"/>
      <c r="N197" s="1591"/>
      <c r="O197" s="1591"/>
      <c r="P197" s="1613">
        <v>0</v>
      </c>
      <c r="Q197" s="515"/>
      <c r="R197" s="513"/>
    </row>
    <row r="198" spans="1:18" s="29" customFormat="1" ht="22.5" customHeight="1" x14ac:dyDescent="0.25">
      <c r="A198" s="1683" t="s">
        <v>164</v>
      </c>
      <c r="B198" s="754" t="s">
        <v>1291</v>
      </c>
      <c r="C198" s="1609">
        <f t="shared" ref="C198:C205" si="31">D198+E198+F198+G198</f>
        <v>280398.59699999995</v>
      </c>
      <c r="D198" s="1609">
        <v>0</v>
      </c>
      <c r="E198" s="1609">
        <f>'Упр.имущ.и фин. '!D16</f>
        <v>14436</v>
      </c>
      <c r="F198" s="1609">
        <f>'Упр.имущ.и фин. '!D17</f>
        <v>265962.59699999995</v>
      </c>
      <c r="G198" s="1609">
        <v>0</v>
      </c>
      <c r="H198" s="1591">
        <f>I198+J198+K198+L198</f>
        <v>779.15</v>
      </c>
      <c r="I198" s="1612">
        <v>0</v>
      </c>
      <c r="J198" s="1612">
        <v>0</v>
      </c>
      <c r="K198" s="1612">
        <v>779.15</v>
      </c>
      <c r="L198" s="1612">
        <v>0</v>
      </c>
      <c r="M198" s="1591">
        <f>C198-H198</f>
        <v>279619.44699999993</v>
      </c>
      <c r="N198" s="1610">
        <f>F198-K198</f>
        <v>265183.44699999993</v>
      </c>
      <c r="O198" s="1591"/>
      <c r="P198" s="1609">
        <v>0</v>
      </c>
      <c r="Q198" s="513"/>
      <c r="R198" s="513"/>
    </row>
    <row r="199" spans="1:18" s="29" customFormat="1" ht="20.100000000000001" customHeight="1" x14ac:dyDescent="0.25">
      <c r="A199" s="1683"/>
      <c r="B199" s="752" t="s">
        <v>104</v>
      </c>
      <c r="C199" s="1609">
        <f t="shared" si="31"/>
        <v>196140.177</v>
      </c>
      <c r="D199" s="1609">
        <v>0</v>
      </c>
      <c r="E199" s="1609">
        <f>'Упр.имущ.и фин. '!H16</f>
        <v>7973.3530000000001</v>
      </c>
      <c r="F199" s="1609">
        <f>'Упр.имущ.и фин. '!H17</f>
        <v>188166.82399999999</v>
      </c>
      <c r="G199" s="1609">
        <v>0</v>
      </c>
      <c r="H199" s="1591"/>
      <c r="I199" s="1612"/>
      <c r="J199" s="1612"/>
      <c r="K199" s="1612"/>
      <c r="L199" s="1612"/>
      <c r="M199" s="1591"/>
      <c r="N199" s="1610"/>
      <c r="O199" s="1591"/>
      <c r="P199" s="1609">
        <v>0</v>
      </c>
      <c r="Q199" s="513"/>
      <c r="R199" s="513"/>
    </row>
    <row r="200" spans="1:18" s="29" customFormat="1" ht="20.100000000000001" customHeight="1" x14ac:dyDescent="0.25">
      <c r="A200" s="1683"/>
      <c r="B200" s="752" t="s">
        <v>105</v>
      </c>
      <c r="C200" s="1609">
        <f>C199/C198*100</f>
        <v>69.950484452673649</v>
      </c>
      <c r="D200" s="1609">
        <v>0</v>
      </c>
      <c r="E200" s="1609">
        <f>E199/E198*100</f>
        <v>55.232425879745087</v>
      </c>
      <c r="F200" s="1609">
        <f>F199/F198*100</f>
        <v>70.749355782535105</v>
      </c>
      <c r="G200" s="1609">
        <v>0</v>
      </c>
      <c r="H200" s="1591"/>
      <c r="I200" s="1612"/>
      <c r="J200" s="1612"/>
      <c r="K200" s="1612"/>
      <c r="L200" s="1612"/>
      <c r="M200" s="1591"/>
      <c r="N200" s="1610"/>
      <c r="O200" s="1591"/>
      <c r="P200" s="1609">
        <v>0</v>
      </c>
      <c r="Q200" s="513"/>
      <c r="R200" s="513"/>
    </row>
    <row r="201" spans="1:18" s="29" customFormat="1" ht="23.25" customHeight="1" x14ac:dyDescent="0.25">
      <c r="A201" s="1683" t="s">
        <v>166</v>
      </c>
      <c r="B201" s="754" t="s">
        <v>1953</v>
      </c>
      <c r="C201" s="1609">
        <f t="shared" si="31"/>
        <v>84504.3</v>
      </c>
      <c r="D201" s="1609">
        <v>0</v>
      </c>
      <c r="E201" s="1609">
        <v>0</v>
      </c>
      <c r="F201" s="1609">
        <f>'Упр.имущ.и фин. '!D22</f>
        <v>84504.3</v>
      </c>
      <c r="G201" s="1609">
        <v>0</v>
      </c>
      <c r="H201" s="1591">
        <f>I201+J201+K201+L201</f>
        <v>4519</v>
      </c>
      <c r="I201" s="1612">
        <v>0</v>
      </c>
      <c r="J201" s="1612">
        <v>3469</v>
      </c>
      <c r="K201" s="1612">
        <v>1050</v>
      </c>
      <c r="L201" s="1612">
        <v>0</v>
      </c>
      <c r="M201" s="1591">
        <f>C201-H201</f>
        <v>79985.3</v>
      </c>
      <c r="N201" s="1610">
        <f>F201-K201</f>
        <v>83454.3</v>
      </c>
      <c r="O201" s="1591"/>
      <c r="P201" s="1609">
        <v>0</v>
      </c>
      <c r="Q201" s="513"/>
      <c r="R201" s="513"/>
    </row>
    <row r="202" spans="1:18" s="29" customFormat="1" ht="20.100000000000001" customHeight="1" x14ac:dyDescent="0.25">
      <c r="A202" s="1683"/>
      <c r="B202" s="752" t="s">
        <v>104</v>
      </c>
      <c r="C202" s="1609">
        <f t="shared" si="31"/>
        <v>33544.71</v>
      </c>
      <c r="D202" s="1609">
        <v>0</v>
      </c>
      <c r="E202" s="1609">
        <v>0</v>
      </c>
      <c r="F202" s="1609">
        <f>'Упр.имущ.и фин. '!E22</f>
        <v>33544.71</v>
      </c>
      <c r="G202" s="1609">
        <v>0</v>
      </c>
      <c r="H202" s="1591"/>
      <c r="I202" s="1612"/>
      <c r="J202" s="1612"/>
      <c r="K202" s="1612"/>
      <c r="L202" s="1612"/>
      <c r="M202" s="1591"/>
      <c r="N202" s="1610"/>
      <c r="O202" s="1591"/>
      <c r="P202" s="1609">
        <v>0</v>
      </c>
      <c r="Q202" s="513"/>
      <c r="R202" s="513"/>
    </row>
    <row r="203" spans="1:18" s="29" customFormat="1" ht="20.100000000000001" customHeight="1" x14ac:dyDescent="0.25">
      <c r="A203" s="1683"/>
      <c r="B203" s="752" t="s">
        <v>105</v>
      </c>
      <c r="C203" s="1609">
        <f>C202/C201*100</f>
        <v>39.695861630709913</v>
      </c>
      <c r="D203" s="1609">
        <v>0</v>
      </c>
      <c r="E203" s="1609">
        <v>0</v>
      </c>
      <c r="F203" s="1609">
        <f>F202/F201*100</f>
        <v>39.695861630709913</v>
      </c>
      <c r="G203" s="1609">
        <v>0</v>
      </c>
      <c r="H203" s="1591"/>
      <c r="I203" s="1612"/>
      <c r="J203" s="1612"/>
      <c r="K203" s="1612"/>
      <c r="L203" s="1612"/>
      <c r="M203" s="1591"/>
      <c r="N203" s="1610"/>
      <c r="O203" s="1591"/>
      <c r="P203" s="1609">
        <v>0</v>
      </c>
      <c r="Q203" s="513"/>
      <c r="R203" s="513"/>
    </row>
    <row r="204" spans="1:18" s="29" customFormat="1" ht="23.1" customHeight="1" x14ac:dyDescent="0.25">
      <c r="A204" s="1683" t="s">
        <v>167</v>
      </c>
      <c r="B204" s="755" t="s">
        <v>240</v>
      </c>
      <c r="C204" s="1609">
        <f t="shared" si="31"/>
        <v>1209291.6299999997</v>
      </c>
      <c r="D204" s="1609">
        <v>0</v>
      </c>
      <c r="E204" s="1609">
        <v>0</v>
      </c>
      <c r="F204" s="1609">
        <f>'Упр.имущ.и фин. '!D52</f>
        <v>1209291.6299999997</v>
      </c>
      <c r="G204" s="1609">
        <v>0</v>
      </c>
      <c r="H204" s="1591">
        <f>I204+J204+K204+L204</f>
        <v>179795.4</v>
      </c>
      <c r="I204" s="1612">
        <v>0</v>
      </c>
      <c r="J204" s="1612">
        <v>0</v>
      </c>
      <c r="K204" s="1612">
        <v>179795.4</v>
      </c>
      <c r="L204" s="1612">
        <v>0</v>
      </c>
      <c r="M204" s="1591">
        <f>C204-H204</f>
        <v>1029496.2299999996</v>
      </c>
      <c r="N204" s="1610">
        <f>F204-K204</f>
        <v>1029496.2299999996</v>
      </c>
      <c r="O204" s="1591"/>
      <c r="P204" s="1609">
        <v>0</v>
      </c>
      <c r="Q204" s="513"/>
      <c r="R204" s="513"/>
    </row>
    <row r="205" spans="1:18" s="29" customFormat="1" ht="20.100000000000001" customHeight="1" x14ac:dyDescent="0.25">
      <c r="A205" s="1683"/>
      <c r="B205" s="752" t="s">
        <v>104</v>
      </c>
      <c r="C205" s="1609">
        <f t="shared" si="31"/>
        <v>897218.03900000011</v>
      </c>
      <c r="D205" s="1609">
        <v>0</v>
      </c>
      <c r="E205" s="1609">
        <f>'[3]Упр.имущ.и фин.'!H52</f>
        <v>0</v>
      </c>
      <c r="F205" s="1609">
        <f>'Упр.имущ.и фин. '!H52</f>
        <v>897218.03900000011</v>
      </c>
      <c r="G205" s="1609">
        <v>0</v>
      </c>
      <c r="H205" s="1591"/>
      <c r="I205" s="1612"/>
      <c r="J205" s="1612"/>
      <c r="K205" s="1612"/>
      <c r="L205" s="1612"/>
      <c r="M205" s="1591"/>
      <c r="N205" s="1610"/>
      <c r="O205" s="1591"/>
      <c r="P205" s="1609">
        <v>0</v>
      </c>
      <c r="Q205" s="513"/>
      <c r="R205" s="513"/>
    </row>
    <row r="206" spans="1:18" s="29" customFormat="1" ht="20.100000000000001" customHeight="1" x14ac:dyDescent="0.25">
      <c r="A206" s="1683"/>
      <c r="B206" s="752" t="s">
        <v>105</v>
      </c>
      <c r="C206" s="1609">
        <f>C205/C204*100</f>
        <v>74.193686348428656</v>
      </c>
      <c r="D206" s="1609">
        <v>0</v>
      </c>
      <c r="E206" s="1609">
        <v>0</v>
      </c>
      <c r="F206" s="1609">
        <f>F205/F204*100</f>
        <v>74.193686348428656</v>
      </c>
      <c r="G206" s="1609">
        <v>0</v>
      </c>
      <c r="H206" s="1591"/>
      <c r="I206" s="1612"/>
      <c r="J206" s="1612"/>
      <c r="K206" s="1612"/>
      <c r="L206" s="1612"/>
      <c r="M206" s="1591"/>
      <c r="N206" s="1610"/>
      <c r="O206" s="1591"/>
      <c r="P206" s="1609">
        <v>0</v>
      </c>
      <c r="Q206" s="513"/>
      <c r="R206" s="513"/>
    </row>
    <row r="207" spans="1:18" ht="47.25" customHeight="1" x14ac:dyDescent="0.3">
      <c r="A207" s="1695" t="s">
        <v>168</v>
      </c>
      <c r="B207" s="745" t="s">
        <v>169</v>
      </c>
      <c r="C207" s="1409">
        <f>E207+F207</f>
        <v>200623.97</v>
      </c>
      <c r="D207" s="1613">
        <f>D210</f>
        <v>0</v>
      </c>
      <c r="E207" s="1613">
        <f>E213</f>
        <v>12042.5</v>
      </c>
      <c r="F207" s="1613">
        <f>F210+F213+F216+F219+F222</f>
        <v>188581.47</v>
      </c>
      <c r="G207" s="1613">
        <f>G209</f>
        <v>0</v>
      </c>
      <c r="H207" s="1591">
        <f>I207+J207+K207+L207</f>
        <v>64551.1</v>
      </c>
      <c r="I207" s="1591">
        <v>0</v>
      </c>
      <c r="J207" s="1591">
        <v>0</v>
      </c>
      <c r="K207" s="1591">
        <f>'[2]молодое поколение (3)'!$F$59</f>
        <v>64551.1</v>
      </c>
      <c r="L207" s="1591">
        <v>0</v>
      </c>
      <c r="M207" s="1591">
        <f>C207-H207</f>
        <v>136072.87</v>
      </c>
      <c r="N207" s="1591">
        <f>F207-K207</f>
        <v>124030.37</v>
      </c>
      <c r="O207" s="1611"/>
      <c r="P207" s="1613">
        <f>P209</f>
        <v>0</v>
      </c>
      <c r="Q207" s="515"/>
      <c r="R207" s="104"/>
    </row>
    <row r="208" spans="1:18" ht="20.100000000000001" customHeight="1" x14ac:dyDescent="0.3">
      <c r="A208" s="1695"/>
      <c r="B208" s="752" t="s">
        <v>104</v>
      </c>
      <c r="C208" s="1409">
        <f>F208</f>
        <v>122264.04000000001</v>
      </c>
      <c r="D208" s="1613">
        <f>D211</f>
        <v>0</v>
      </c>
      <c r="E208" s="1613">
        <f>E210</f>
        <v>0</v>
      </c>
      <c r="F208" s="1613">
        <f>F211+F214+F217+F220+F223</f>
        <v>122264.04000000001</v>
      </c>
      <c r="G208" s="1613">
        <f>G210</f>
        <v>0</v>
      </c>
      <c r="H208" s="1591"/>
      <c r="I208" s="1591"/>
      <c r="J208" s="1591"/>
      <c r="K208" s="1591"/>
      <c r="L208" s="1591"/>
      <c r="M208" s="1591"/>
      <c r="N208" s="1591"/>
      <c r="O208" s="1611"/>
      <c r="P208" s="1613">
        <f>P210</f>
        <v>0</v>
      </c>
      <c r="Q208" s="515"/>
      <c r="R208" s="104"/>
    </row>
    <row r="209" spans="1:18" ht="20.100000000000001" customHeight="1" x14ac:dyDescent="0.3">
      <c r="A209" s="1695"/>
      <c r="B209" s="752" t="s">
        <v>105</v>
      </c>
      <c r="C209" s="1409">
        <f>C208/C207*100</f>
        <v>60.941890443101101</v>
      </c>
      <c r="D209" s="1409">
        <f>0</f>
        <v>0</v>
      </c>
      <c r="E209" s="1409">
        <v>0</v>
      </c>
      <c r="F209" s="1409">
        <f t="shared" ref="F209" si="32">F208/F207*100</f>
        <v>64.833538523164563</v>
      </c>
      <c r="G209" s="1409">
        <v>0</v>
      </c>
      <c r="H209" s="1591"/>
      <c r="I209" s="1591"/>
      <c r="J209" s="1591"/>
      <c r="K209" s="1591"/>
      <c r="L209" s="1591"/>
      <c r="M209" s="1591"/>
      <c r="N209" s="1591"/>
      <c r="O209" s="1611"/>
      <c r="P209" s="1409">
        <v>0</v>
      </c>
      <c r="Q209" s="515"/>
      <c r="R209" s="104"/>
    </row>
    <row r="210" spans="1:18" s="946" customFormat="1" ht="61.5" customHeight="1" x14ac:dyDescent="0.3">
      <c r="A210" s="1688" t="s">
        <v>170</v>
      </c>
      <c r="B210" s="99" t="s">
        <v>2094</v>
      </c>
      <c r="C210" s="1597">
        <f t="shared" ref="C210:C220" si="33">D210+E210+F210+G210</f>
        <v>85828.88</v>
      </c>
      <c r="D210" s="1595">
        <v>0</v>
      </c>
      <c r="E210" s="1595">
        <v>0</v>
      </c>
      <c r="F210" s="1595">
        <f>Разв.инст.гражд.общ.!D21</f>
        <v>85828.88</v>
      </c>
      <c r="G210" s="1595">
        <v>0</v>
      </c>
      <c r="H210" s="1602"/>
      <c r="I210" s="1602"/>
      <c r="J210" s="1602"/>
      <c r="K210" s="1602"/>
      <c r="L210" s="1602"/>
      <c r="M210" s="1602"/>
      <c r="N210" s="1602"/>
      <c r="O210" s="1603"/>
      <c r="P210" s="1595">
        <v>0</v>
      </c>
      <c r="Q210" s="956"/>
      <c r="R210" s="945"/>
    </row>
    <row r="211" spans="1:18" s="946" customFormat="1" ht="20.100000000000001" customHeight="1" x14ac:dyDescent="0.3">
      <c r="A211" s="1688"/>
      <c r="B211" s="947" t="s">
        <v>104</v>
      </c>
      <c r="C211" s="1597">
        <f t="shared" si="33"/>
        <v>66809.64</v>
      </c>
      <c r="D211" s="1595">
        <v>0</v>
      </c>
      <c r="E211" s="1595">
        <v>0</v>
      </c>
      <c r="F211" s="1595">
        <f>Разв.инст.гражд.общ.!H21</f>
        <v>66809.64</v>
      </c>
      <c r="G211" s="1595">
        <v>0</v>
      </c>
      <c r="H211" s="1602"/>
      <c r="I211" s="1602"/>
      <c r="J211" s="1602"/>
      <c r="K211" s="1602"/>
      <c r="L211" s="1602"/>
      <c r="M211" s="1602"/>
      <c r="N211" s="1602"/>
      <c r="O211" s="1603"/>
      <c r="P211" s="1595">
        <v>0</v>
      </c>
      <c r="Q211" s="956"/>
      <c r="R211" s="945"/>
    </row>
    <row r="212" spans="1:18" s="946" customFormat="1" ht="20.100000000000001" customHeight="1" x14ac:dyDescent="0.3">
      <c r="A212" s="1688"/>
      <c r="B212" s="947" t="s">
        <v>105</v>
      </c>
      <c r="C212" s="1597">
        <f>C211/C210*100</f>
        <v>77.840512424256261</v>
      </c>
      <c r="D212" s="1597">
        <v>0</v>
      </c>
      <c r="E212" s="1597">
        <v>0</v>
      </c>
      <c r="F212" s="1597">
        <f t="shared" ref="F212:O212" si="34">F211/F210*100</f>
        <v>77.840512424256261</v>
      </c>
      <c r="G212" s="1597">
        <v>0</v>
      </c>
      <c r="H212" s="106" t="e">
        <f t="shared" si="34"/>
        <v>#DIV/0!</v>
      </c>
      <c r="I212" s="106" t="e">
        <f t="shared" si="34"/>
        <v>#DIV/0!</v>
      </c>
      <c r="J212" s="106" t="e">
        <f t="shared" si="34"/>
        <v>#DIV/0!</v>
      </c>
      <c r="K212" s="106" t="e">
        <f t="shared" si="34"/>
        <v>#DIV/0!</v>
      </c>
      <c r="L212" s="106" t="e">
        <f t="shared" si="34"/>
        <v>#DIV/0!</v>
      </c>
      <c r="M212" s="106" t="e">
        <f t="shared" si="34"/>
        <v>#DIV/0!</v>
      </c>
      <c r="N212" s="106" t="e">
        <f t="shared" si="34"/>
        <v>#DIV/0!</v>
      </c>
      <c r="O212" s="106" t="e">
        <f t="shared" si="34"/>
        <v>#DIV/0!</v>
      </c>
      <c r="P212" s="1597">
        <v>0</v>
      </c>
      <c r="Q212" s="956"/>
      <c r="R212" s="945"/>
    </row>
    <row r="213" spans="1:18" s="946" customFormat="1" ht="33" customHeight="1" x14ac:dyDescent="0.3">
      <c r="A213" s="1688" t="s">
        <v>171</v>
      </c>
      <c r="B213" s="100" t="s">
        <v>1478</v>
      </c>
      <c r="C213" s="1597">
        <f>F213+E213</f>
        <v>30250</v>
      </c>
      <c r="D213" s="1597">
        <v>0</v>
      </c>
      <c r="E213" s="1597">
        <f>Разв.инст.гражд.общ.!D30</f>
        <v>12042.5</v>
      </c>
      <c r="F213" s="1597">
        <f>Разв.инст.гражд.общ.!D31</f>
        <v>18207.5</v>
      </c>
      <c r="G213" s="1597">
        <v>0</v>
      </c>
      <c r="H213" s="106"/>
      <c r="I213" s="106"/>
      <c r="J213" s="106"/>
      <c r="K213" s="106"/>
      <c r="L213" s="106"/>
      <c r="M213" s="106"/>
      <c r="N213" s="106"/>
      <c r="O213" s="106"/>
      <c r="P213" s="1597">
        <v>0</v>
      </c>
      <c r="Q213" s="956"/>
      <c r="R213" s="945"/>
    </row>
    <row r="214" spans="1:18" s="946" customFormat="1" ht="20.100000000000001" customHeight="1" x14ac:dyDescent="0.3">
      <c r="A214" s="1688"/>
      <c r="B214" s="947" t="s">
        <v>104</v>
      </c>
      <c r="C214" s="1597">
        <f>D214+E214+F214+G214</f>
        <v>0</v>
      </c>
      <c r="D214" s="1597">
        <v>0</v>
      </c>
      <c r="E214" s="1597">
        <f>0</f>
        <v>0</v>
      </c>
      <c r="F214" s="1597">
        <f>Разв.инст.гражд.общ.!H31</f>
        <v>0</v>
      </c>
      <c r="G214" s="1597">
        <v>0</v>
      </c>
      <c r="H214" s="106"/>
      <c r="I214" s="106"/>
      <c r="J214" s="106"/>
      <c r="K214" s="106"/>
      <c r="L214" s="106"/>
      <c r="M214" s="106"/>
      <c r="N214" s="106"/>
      <c r="O214" s="106"/>
      <c r="P214" s="1597">
        <v>0</v>
      </c>
      <c r="Q214" s="956"/>
      <c r="R214" s="945"/>
    </row>
    <row r="215" spans="1:18" s="946" customFormat="1" ht="20.100000000000001" customHeight="1" x14ac:dyDescent="0.3">
      <c r="A215" s="1688"/>
      <c r="B215" s="947" t="s">
        <v>105</v>
      </c>
      <c r="C215" s="1597">
        <v>0</v>
      </c>
      <c r="D215" s="1597">
        <v>0</v>
      </c>
      <c r="E215" s="1597">
        <v>0</v>
      </c>
      <c r="F215" s="1597">
        <v>0</v>
      </c>
      <c r="G215" s="1597">
        <v>0</v>
      </c>
      <c r="H215" s="106"/>
      <c r="I215" s="106"/>
      <c r="J215" s="106"/>
      <c r="K215" s="106"/>
      <c r="L215" s="106"/>
      <c r="M215" s="106"/>
      <c r="N215" s="106"/>
      <c r="O215" s="106"/>
      <c r="P215" s="1597">
        <v>0</v>
      </c>
      <c r="Q215" s="956"/>
      <c r="R215" s="945"/>
    </row>
    <row r="216" spans="1:18" s="946" customFormat="1" ht="20.100000000000001" customHeight="1" x14ac:dyDescent="0.3">
      <c r="A216" s="1688" t="s">
        <v>172</v>
      </c>
      <c r="B216" s="99" t="s">
        <v>597</v>
      </c>
      <c r="C216" s="1597">
        <f t="shared" si="33"/>
        <v>9363</v>
      </c>
      <c r="D216" s="1595">
        <v>0</v>
      </c>
      <c r="E216" s="1595">
        <v>0</v>
      </c>
      <c r="F216" s="1595">
        <f>Разв.инст.гражд.общ.!D67</f>
        <v>9363</v>
      </c>
      <c r="G216" s="1595">
        <v>0</v>
      </c>
      <c r="H216" s="1602"/>
      <c r="I216" s="1602"/>
      <c r="J216" s="1602"/>
      <c r="K216" s="1602"/>
      <c r="L216" s="1602"/>
      <c r="M216" s="1602"/>
      <c r="N216" s="1602"/>
      <c r="O216" s="1603"/>
      <c r="P216" s="1595">
        <v>0</v>
      </c>
      <c r="Q216" s="956"/>
      <c r="R216" s="945"/>
    </row>
    <row r="217" spans="1:18" s="946" customFormat="1" ht="20.100000000000001" customHeight="1" x14ac:dyDescent="0.3">
      <c r="A217" s="1688"/>
      <c r="B217" s="947" t="s">
        <v>104</v>
      </c>
      <c r="C217" s="1597">
        <f t="shared" si="33"/>
        <v>8292.4599999999991</v>
      </c>
      <c r="D217" s="1595">
        <v>0</v>
      </c>
      <c r="E217" s="1595">
        <v>0</v>
      </c>
      <c r="F217" s="1595">
        <f>Разв.инст.гражд.общ.!H67</f>
        <v>8292.4599999999991</v>
      </c>
      <c r="G217" s="1595">
        <v>0</v>
      </c>
      <c r="H217" s="1602"/>
      <c r="I217" s="1602"/>
      <c r="J217" s="1602"/>
      <c r="K217" s="1602"/>
      <c r="L217" s="1602"/>
      <c r="M217" s="1602"/>
      <c r="N217" s="1602"/>
      <c r="O217" s="1603"/>
      <c r="P217" s="1595">
        <v>0</v>
      </c>
      <c r="Q217" s="956"/>
      <c r="R217" s="945"/>
    </row>
    <row r="218" spans="1:18" s="946" customFormat="1" ht="20.100000000000001" customHeight="1" x14ac:dyDescent="0.3">
      <c r="A218" s="1688"/>
      <c r="B218" s="947" t="s">
        <v>105</v>
      </c>
      <c r="C218" s="1597">
        <f>C217/C216*100</f>
        <v>88.566271494179205</v>
      </c>
      <c r="D218" s="1597">
        <v>0</v>
      </c>
      <c r="E218" s="1597">
        <v>0</v>
      </c>
      <c r="F218" s="1597">
        <f>F217/F216*100</f>
        <v>88.566271494179205</v>
      </c>
      <c r="G218" s="1597">
        <v>0</v>
      </c>
      <c r="H218" s="1602"/>
      <c r="I218" s="1602"/>
      <c r="J218" s="1602"/>
      <c r="K218" s="1602"/>
      <c r="L218" s="1602"/>
      <c r="M218" s="1602"/>
      <c r="N218" s="1602"/>
      <c r="O218" s="1603"/>
      <c r="P218" s="1597">
        <v>0</v>
      </c>
      <c r="Q218" s="956"/>
      <c r="R218" s="945"/>
    </row>
    <row r="219" spans="1:18" s="946" customFormat="1" ht="44.25" customHeight="1" x14ac:dyDescent="0.3">
      <c r="A219" s="1688" t="s">
        <v>173</v>
      </c>
      <c r="B219" s="99" t="s">
        <v>2095</v>
      </c>
      <c r="C219" s="1597">
        <f t="shared" si="33"/>
        <v>150</v>
      </c>
      <c r="D219" s="1595">
        <f>0</f>
        <v>0</v>
      </c>
      <c r="E219" s="1595">
        <v>0</v>
      </c>
      <c r="F219" s="1595">
        <f>Разв.инст.гражд.общ.!D74</f>
        <v>150</v>
      </c>
      <c r="G219" s="1595">
        <v>0</v>
      </c>
      <c r="H219" s="1602"/>
      <c r="I219" s="1602"/>
      <c r="J219" s="1602"/>
      <c r="K219" s="1602"/>
      <c r="L219" s="1602"/>
      <c r="M219" s="1602"/>
      <c r="N219" s="1602"/>
      <c r="O219" s="1603"/>
      <c r="P219" s="1595">
        <v>0</v>
      </c>
      <c r="Q219" s="956"/>
      <c r="R219" s="945"/>
    </row>
    <row r="220" spans="1:18" s="946" customFormat="1" ht="20.100000000000001" customHeight="1" x14ac:dyDescent="0.3">
      <c r="A220" s="1688"/>
      <c r="B220" s="947" t="s">
        <v>104</v>
      </c>
      <c r="C220" s="1597">
        <f t="shared" si="33"/>
        <v>0</v>
      </c>
      <c r="D220" s="1595">
        <f>0</f>
        <v>0</v>
      </c>
      <c r="E220" s="1595">
        <v>0</v>
      </c>
      <c r="F220" s="1595">
        <f>Разв.инст.гражд.общ.!H74</f>
        <v>0</v>
      </c>
      <c r="G220" s="1595">
        <v>0</v>
      </c>
      <c r="H220" s="1602"/>
      <c r="I220" s="1602"/>
      <c r="J220" s="1602"/>
      <c r="K220" s="1602"/>
      <c r="L220" s="1602"/>
      <c r="M220" s="1602"/>
      <c r="N220" s="1602"/>
      <c r="O220" s="1603"/>
      <c r="P220" s="1595">
        <v>0</v>
      </c>
      <c r="Q220" s="956"/>
      <c r="R220" s="945"/>
    </row>
    <row r="221" spans="1:18" s="946" customFormat="1" ht="20.100000000000001" customHeight="1" x14ac:dyDescent="0.3">
      <c r="A221" s="1688"/>
      <c r="B221" s="947" t="s">
        <v>105</v>
      </c>
      <c r="C221" s="1597">
        <f>C220/C219*100</f>
        <v>0</v>
      </c>
      <c r="D221" s="1597">
        <f>0</f>
        <v>0</v>
      </c>
      <c r="E221" s="1597">
        <v>0</v>
      </c>
      <c r="F221" s="1597">
        <v>0</v>
      </c>
      <c r="G221" s="1597">
        <v>0</v>
      </c>
      <c r="H221" s="1602"/>
      <c r="I221" s="1602"/>
      <c r="J221" s="1602"/>
      <c r="K221" s="1602"/>
      <c r="L221" s="1602"/>
      <c r="M221" s="1602"/>
      <c r="N221" s="1602"/>
      <c r="O221" s="1603"/>
      <c r="P221" s="1597">
        <v>0</v>
      </c>
      <c r="Q221" s="956"/>
      <c r="R221" s="945"/>
    </row>
    <row r="222" spans="1:18" s="946" customFormat="1" ht="20.100000000000001" customHeight="1" x14ac:dyDescent="0.3">
      <c r="A222" s="1683" t="s">
        <v>393</v>
      </c>
      <c r="B222" s="99" t="s">
        <v>835</v>
      </c>
      <c r="C222" s="1597">
        <f>F222</f>
        <v>75032.09</v>
      </c>
      <c r="D222" s="1595">
        <v>0</v>
      </c>
      <c r="E222" s="1595">
        <v>0</v>
      </c>
      <c r="F222" s="1595">
        <f>Разв.инст.гражд.общ.!D83</f>
        <v>75032.09</v>
      </c>
      <c r="G222" s="1595">
        <v>0</v>
      </c>
      <c r="H222" s="1602"/>
      <c r="I222" s="1602"/>
      <c r="J222" s="1602"/>
      <c r="K222" s="1602"/>
      <c r="L222" s="1602"/>
      <c r="M222" s="1602"/>
      <c r="N222" s="1602"/>
      <c r="O222" s="1603"/>
      <c r="P222" s="1595">
        <v>0</v>
      </c>
      <c r="Q222" s="956"/>
      <c r="R222" s="945"/>
    </row>
    <row r="223" spans="1:18" ht="20.100000000000001" customHeight="1" x14ac:dyDescent="0.3">
      <c r="A223" s="1683"/>
      <c r="B223" s="752" t="s">
        <v>104</v>
      </c>
      <c r="C223" s="1593">
        <f>F223</f>
        <v>47161.94</v>
      </c>
      <c r="D223" s="1609">
        <f>Разв.инст.гражд.общ.!D81</f>
        <v>0</v>
      </c>
      <c r="E223" s="1609">
        <f>Разв.инст.гражд.общ.!E81</f>
        <v>0</v>
      </c>
      <c r="F223" s="1609">
        <f>Разв.инст.гражд.общ.!H83</f>
        <v>47161.94</v>
      </c>
      <c r="G223" s="1609">
        <v>0</v>
      </c>
      <c r="H223" s="1591"/>
      <c r="I223" s="1591"/>
      <c r="J223" s="1591"/>
      <c r="K223" s="1591"/>
      <c r="L223" s="1591"/>
      <c r="M223" s="1591"/>
      <c r="N223" s="1591"/>
      <c r="O223" s="1611"/>
      <c r="P223" s="1609">
        <v>0</v>
      </c>
      <c r="Q223" s="515"/>
      <c r="R223" s="104"/>
    </row>
    <row r="224" spans="1:18" ht="20.100000000000001" customHeight="1" x14ac:dyDescent="0.3">
      <c r="A224" s="1683"/>
      <c r="B224" s="752" t="s">
        <v>105</v>
      </c>
      <c r="C224" s="1593">
        <f>C223/C222*100</f>
        <v>62.855692810902653</v>
      </c>
      <c r="D224" s="1593">
        <v>0</v>
      </c>
      <c r="E224" s="1593">
        <v>0</v>
      </c>
      <c r="F224" s="1593">
        <f>F223/F222*100</f>
        <v>62.855692810902653</v>
      </c>
      <c r="G224" s="1593">
        <v>0</v>
      </c>
      <c r="H224" s="1591"/>
      <c r="I224" s="1591"/>
      <c r="J224" s="1591"/>
      <c r="K224" s="1591"/>
      <c r="L224" s="1591"/>
      <c r="M224" s="1591"/>
      <c r="N224" s="1591"/>
      <c r="O224" s="1611"/>
      <c r="P224" s="1593">
        <v>0</v>
      </c>
      <c r="Q224" s="515"/>
      <c r="R224" s="104"/>
    </row>
    <row r="225" spans="1:18" ht="30" customHeight="1" x14ac:dyDescent="0.3">
      <c r="A225" s="1695" t="s">
        <v>174</v>
      </c>
      <c r="B225" s="751" t="s">
        <v>175</v>
      </c>
      <c r="C225" s="1613">
        <f>E225+F225</f>
        <v>1332185.6679999998</v>
      </c>
      <c r="D225" s="1613">
        <f>D228+D231</f>
        <v>0</v>
      </c>
      <c r="E225" s="1613">
        <f>E228+E231</f>
        <v>138540</v>
      </c>
      <c r="F225" s="1613">
        <f>F228+F231+F234</f>
        <v>1193645.6679999998</v>
      </c>
      <c r="G225" s="1613">
        <f>G226</f>
        <v>0</v>
      </c>
      <c r="H225" s="1613">
        <f t="shared" ref="H225:O225" si="35">H228+H231</f>
        <v>0</v>
      </c>
      <c r="I225" s="1613">
        <f t="shared" si="35"/>
        <v>0</v>
      </c>
      <c r="J225" s="1613">
        <f t="shared" si="35"/>
        <v>0</v>
      </c>
      <c r="K225" s="1613">
        <f t="shared" si="35"/>
        <v>0</v>
      </c>
      <c r="L225" s="1613">
        <f t="shared" si="35"/>
        <v>0</v>
      </c>
      <c r="M225" s="1613">
        <f t="shared" si="35"/>
        <v>0</v>
      </c>
      <c r="N225" s="1613">
        <f t="shared" si="35"/>
        <v>0</v>
      </c>
      <c r="O225" s="1613">
        <f t="shared" si="35"/>
        <v>0</v>
      </c>
      <c r="P225" s="1613">
        <f t="shared" ref="P225" si="36">P228+P231</f>
        <v>0</v>
      </c>
      <c r="Q225" s="515"/>
      <c r="R225" s="104"/>
    </row>
    <row r="226" spans="1:18" ht="20.100000000000001" customHeight="1" x14ac:dyDescent="0.3">
      <c r="A226" s="1695"/>
      <c r="B226" s="752" t="s">
        <v>104</v>
      </c>
      <c r="C226" s="1613">
        <f>E226+F226</f>
        <v>797952.50699999998</v>
      </c>
      <c r="D226" s="1613">
        <f>D229+D232</f>
        <v>0</v>
      </c>
      <c r="E226" s="1613">
        <f>E229+E232</f>
        <v>81202.171000000002</v>
      </c>
      <c r="F226" s="1613">
        <f>F229+F232+F235</f>
        <v>716750.33600000001</v>
      </c>
      <c r="G226" s="1613">
        <f t="shared" ref="G226" si="37">G229+G232</f>
        <v>0</v>
      </c>
      <c r="H226" s="1594"/>
      <c r="I226" s="1612"/>
      <c r="J226" s="1612"/>
      <c r="K226" s="1612"/>
      <c r="L226" s="1612"/>
      <c r="M226" s="1591"/>
      <c r="N226" s="1610"/>
      <c r="O226" s="1611"/>
      <c r="P226" s="1613">
        <f t="shared" ref="P226" si="38">P229+P232</f>
        <v>0</v>
      </c>
      <c r="Q226" s="515"/>
      <c r="R226" s="104"/>
    </row>
    <row r="227" spans="1:18" ht="20.100000000000001" customHeight="1" x14ac:dyDescent="0.3">
      <c r="A227" s="1695"/>
      <c r="B227" s="752" t="s">
        <v>105</v>
      </c>
      <c r="C227" s="1613">
        <f>C226/C225*100</f>
        <v>59.897995164439799</v>
      </c>
      <c r="D227" s="1613">
        <v>0</v>
      </c>
      <c r="E227" s="1613">
        <f>E226/E225*100</f>
        <v>58.612798469756036</v>
      </c>
      <c r="F227" s="1613">
        <f>F226/F225*100</f>
        <v>60.047160997194695</v>
      </c>
      <c r="G227" s="1613">
        <v>0</v>
      </c>
      <c r="H227" s="1594"/>
      <c r="I227" s="1612"/>
      <c r="J227" s="1612"/>
      <c r="K227" s="1612"/>
      <c r="L227" s="1612"/>
      <c r="M227" s="1591"/>
      <c r="N227" s="1610"/>
      <c r="O227" s="1611"/>
      <c r="P227" s="1613">
        <v>0</v>
      </c>
      <c r="Q227" s="515"/>
      <c r="R227" s="104"/>
    </row>
    <row r="228" spans="1:18" ht="24.75" customHeight="1" x14ac:dyDescent="0.3">
      <c r="A228" s="1683" t="s">
        <v>176</v>
      </c>
      <c r="B228" s="755" t="s">
        <v>30</v>
      </c>
      <c r="C228" s="1609">
        <f>D228+E228+F228+G228</f>
        <v>58425.8</v>
      </c>
      <c r="D228" s="1609">
        <v>0</v>
      </c>
      <c r="E228" s="1609">
        <f>'ДТК  '!D17</f>
        <v>5285</v>
      </c>
      <c r="F228" s="1609">
        <f>'ДТК  '!D18</f>
        <v>53140.800000000003</v>
      </c>
      <c r="G228" s="1609">
        <v>0</v>
      </c>
      <c r="H228" s="1594"/>
      <c r="I228" s="1612"/>
      <c r="J228" s="1612"/>
      <c r="K228" s="1612"/>
      <c r="L228" s="1612"/>
      <c r="M228" s="1591"/>
      <c r="N228" s="1610"/>
      <c r="O228" s="1611"/>
      <c r="P228" s="1609">
        <f>0</f>
        <v>0</v>
      </c>
      <c r="Q228" s="105"/>
      <c r="R228" s="104"/>
    </row>
    <row r="229" spans="1:18" ht="20.100000000000001" customHeight="1" x14ac:dyDescent="0.3">
      <c r="A229" s="1683"/>
      <c r="B229" s="752" t="s">
        <v>104</v>
      </c>
      <c r="C229" s="1609">
        <f>D229+E229+F229+G229</f>
        <v>46460.619000000006</v>
      </c>
      <c r="D229" s="1609">
        <v>0</v>
      </c>
      <c r="E229" s="1609">
        <f>'ДТК  '!H17</f>
        <v>3569.5439999999999</v>
      </c>
      <c r="F229" s="1609">
        <f>'ДТК  '!H18</f>
        <v>42891.075000000004</v>
      </c>
      <c r="G229" s="1609">
        <f>'ДТК '!H26</f>
        <v>0</v>
      </c>
      <c r="H229" s="1594"/>
      <c r="I229" s="1612"/>
      <c r="J229" s="1612"/>
      <c r="K229" s="1612"/>
      <c r="L229" s="1612"/>
      <c r="M229" s="1591"/>
      <c r="N229" s="1610"/>
      <c r="O229" s="1611"/>
      <c r="P229" s="1609">
        <f>0</f>
        <v>0</v>
      </c>
      <c r="Q229" s="105"/>
      <c r="R229" s="104"/>
    </row>
    <row r="230" spans="1:18" ht="20.100000000000001" customHeight="1" x14ac:dyDescent="0.3">
      <c r="A230" s="1683"/>
      <c r="B230" s="752" t="s">
        <v>105</v>
      </c>
      <c r="C230" s="1609">
        <f>C229/C228*100</f>
        <v>79.520723721369677</v>
      </c>
      <c r="D230" s="1609">
        <v>0</v>
      </c>
      <c r="E230" s="1609">
        <f t="shared" ref="E230:O230" si="39">E229/E228*100</f>
        <v>67.541040681173129</v>
      </c>
      <c r="F230" s="1609">
        <f t="shared" si="39"/>
        <v>80.712136437539513</v>
      </c>
      <c r="G230" s="1609">
        <v>0</v>
      </c>
      <c r="H230" s="1609" t="e">
        <f t="shared" si="39"/>
        <v>#DIV/0!</v>
      </c>
      <c r="I230" s="1609" t="e">
        <f t="shared" si="39"/>
        <v>#DIV/0!</v>
      </c>
      <c r="J230" s="1609" t="e">
        <f t="shared" si="39"/>
        <v>#DIV/0!</v>
      </c>
      <c r="K230" s="1609" t="e">
        <f t="shared" si="39"/>
        <v>#DIV/0!</v>
      </c>
      <c r="L230" s="1609" t="e">
        <f t="shared" si="39"/>
        <v>#DIV/0!</v>
      </c>
      <c r="M230" s="1609" t="e">
        <f t="shared" si="39"/>
        <v>#DIV/0!</v>
      </c>
      <c r="N230" s="1609" t="e">
        <f t="shared" si="39"/>
        <v>#DIV/0!</v>
      </c>
      <c r="O230" s="1609" t="e">
        <f t="shared" si="39"/>
        <v>#DIV/0!</v>
      </c>
      <c r="P230" s="1609">
        <v>0</v>
      </c>
      <c r="Q230" s="105"/>
      <c r="R230" s="104"/>
    </row>
    <row r="231" spans="1:18" ht="26.25" customHeight="1" x14ac:dyDescent="0.3">
      <c r="A231" s="1683" t="s">
        <v>177</v>
      </c>
      <c r="B231" s="755" t="s">
        <v>40</v>
      </c>
      <c r="C231" s="1609">
        <f>D231+E231+F231+G231</f>
        <v>1236448.8679999998</v>
      </c>
      <c r="D231" s="1609">
        <v>0</v>
      </c>
      <c r="E231" s="1609">
        <f>'ДТК  '!D127</f>
        <v>133255</v>
      </c>
      <c r="F231" s="1609">
        <f>'ДТК  '!D64</f>
        <v>1103193.8679999998</v>
      </c>
      <c r="G231" s="1609">
        <v>0</v>
      </c>
      <c r="H231" s="1594"/>
      <c r="I231" s="1612"/>
      <c r="J231" s="1612"/>
      <c r="K231" s="1612"/>
      <c r="L231" s="1612"/>
      <c r="M231" s="1591"/>
      <c r="N231" s="1610"/>
      <c r="O231" s="1611"/>
      <c r="P231" s="1609">
        <f>0</f>
        <v>0</v>
      </c>
      <c r="Q231" s="105"/>
      <c r="R231" s="104"/>
    </row>
    <row r="232" spans="1:18" ht="19.5" customHeight="1" x14ac:dyDescent="0.3">
      <c r="A232" s="1683"/>
      <c r="B232" s="752" t="s">
        <v>104</v>
      </c>
      <c r="C232" s="1609">
        <f>D232+E232+F232+G232</f>
        <v>716326.98800000001</v>
      </c>
      <c r="D232" s="1609">
        <v>0</v>
      </c>
      <c r="E232" s="1609">
        <f>'ДТК  '!H127</f>
        <v>77632.627000000008</v>
      </c>
      <c r="F232" s="1609">
        <f>'ДТК  '!H64</f>
        <v>638694.36100000003</v>
      </c>
      <c r="G232" s="1609">
        <f>'ДТК '!H96</f>
        <v>0</v>
      </c>
      <c r="H232" s="1594"/>
      <c r="I232" s="1612"/>
      <c r="J232" s="1612"/>
      <c r="K232" s="1612"/>
      <c r="L232" s="1612"/>
      <c r="M232" s="1591"/>
      <c r="N232" s="1610"/>
      <c r="O232" s="1611"/>
      <c r="P232" s="1609">
        <f>0</f>
        <v>0</v>
      </c>
      <c r="Q232" s="105"/>
      <c r="R232" s="104"/>
    </row>
    <row r="233" spans="1:18" ht="19.5" customHeight="1" x14ac:dyDescent="0.3">
      <c r="A233" s="1683"/>
      <c r="B233" s="752" t="s">
        <v>105</v>
      </c>
      <c r="C233" s="1609">
        <f>C232/C231*100</f>
        <v>57.934218433042403</v>
      </c>
      <c r="D233" s="1609">
        <f>0</f>
        <v>0</v>
      </c>
      <c r="E233" s="1609">
        <f>E232/E231*100</f>
        <v>58.258697234625345</v>
      </c>
      <c r="F233" s="1609">
        <f t="shared" ref="F233" si="40">F232/F231*100</f>
        <v>57.895024576043078</v>
      </c>
      <c r="G233" s="1609">
        <v>0</v>
      </c>
      <c r="H233" s="1609" t="e">
        <f t="shared" ref="H233:O233" si="41">H232/H231*100</f>
        <v>#DIV/0!</v>
      </c>
      <c r="I233" s="1609" t="e">
        <f t="shared" si="41"/>
        <v>#DIV/0!</v>
      </c>
      <c r="J233" s="1609" t="e">
        <f t="shared" si="41"/>
        <v>#DIV/0!</v>
      </c>
      <c r="K233" s="1609" t="e">
        <f t="shared" si="41"/>
        <v>#DIV/0!</v>
      </c>
      <c r="L233" s="1609" t="e">
        <f t="shared" si="41"/>
        <v>#DIV/0!</v>
      </c>
      <c r="M233" s="1609" t="e">
        <f t="shared" si="41"/>
        <v>#DIV/0!</v>
      </c>
      <c r="N233" s="1609" t="e">
        <f t="shared" si="41"/>
        <v>#DIV/0!</v>
      </c>
      <c r="O233" s="1609" t="e">
        <f t="shared" si="41"/>
        <v>#DIV/0!</v>
      </c>
      <c r="P233" s="1609">
        <v>0</v>
      </c>
      <c r="Q233" s="105"/>
      <c r="R233" s="104"/>
    </row>
    <row r="234" spans="1:18" ht="19.5" customHeight="1" x14ac:dyDescent="0.3">
      <c r="A234" s="1689" t="s">
        <v>1408</v>
      </c>
      <c r="B234" s="754" t="s">
        <v>240</v>
      </c>
      <c r="C234" s="1609">
        <f>F234</f>
        <v>37311</v>
      </c>
      <c r="D234" s="1609">
        <f>0</f>
        <v>0</v>
      </c>
      <c r="E234" s="1609">
        <f>0</f>
        <v>0</v>
      </c>
      <c r="F234" s="1609">
        <f>'ДТК  '!D140</f>
        <v>37311</v>
      </c>
      <c r="G234" s="1609">
        <f>G2399</f>
        <v>0</v>
      </c>
      <c r="H234" s="1609">
        <f t="shared" ref="H234:P234" si="42">H2399</f>
        <v>0</v>
      </c>
      <c r="I234" s="1609">
        <f t="shared" si="42"/>
        <v>0</v>
      </c>
      <c r="J234" s="1609">
        <f t="shared" si="42"/>
        <v>0</v>
      </c>
      <c r="K234" s="1609">
        <f t="shared" si="42"/>
        <v>0</v>
      </c>
      <c r="L234" s="1609">
        <f t="shared" si="42"/>
        <v>0</v>
      </c>
      <c r="M234" s="1609">
        <f t="shared" si="42"/>
        <v>0</v>
      </c>
      <c r="N234" s="1609">
        <f t="shared" si="42"/>
        <v>0</v>
      </c>
      <c r="O234" s="1609">
        <f t="shared" si="42"/>
        <v>0</v>
      </c>
      <c r="P234" s="1609">
        <f t="shared" si="42"/>
        <v>0</v>
      </c>
      <c r="Q234" s="105"/>
      <c r="R234" s="104"/>
    </row>
    <row r="235" spans="1:18" ht="19.5" customHeight="1" x14ac:dyDescent="0.3">
      <c r="A235" s="1690"/>
      <c r="B235" s="752" t="s">
        <v>929</v>
      </c>
      <c r="C235" s="1609">
        <f>F235</f>
        <v>35164.9</v>
      </c>
      <c r="D235" s="1609">
        <f>0</f>
        <v>0</v>
      </c>
      <c r="E235" s="1609">
        <f>0</f>
        <v>0</v>
      </c>
      <c r="F235" s="1609">
        <f>'ДТК  '!H140</f>
        <v>35164.9</v>
      </c>
      <c r="G235" s="1609">
        <f t="shared" ref="G235:G236" si="43">G2400</f>
        <v>0</v>
      </c>
      <c r="H235" s="1609"/>
      <c r="I235" s="1609"/>
      <c r="J235" s="1609"/>
      <c r="K235" s="1609"/>
      <c r="L235" s="1609"/>
      <c r="M235" s="1609"/>
      <c r="N235" s="1609"/>
      <c r="O235" s="1609"/>
      <c r="P235" s="1609">
        <f t="shared" ref="P235" si="44">P2400</f>
        <v>0</v>
      </c>
      <c r="Q235" s="105"/>
      <c r="R235" s="104"/>
    </row>
    <row r="236" spans="1:18" ht="19.5" customHeight="1" x14ac:dyDescent="0.3">
      <c r="A236" s="1691"/>
      <c r="B236" s="752" t="s">
        <v>105</v>
      </c>
      <c r="C236" s="1609">
        <f>C235/C234*100</f>
        <v>94.248076974618741</v>
      </c>
      <c r="D236" s="1609">
        <f>0</f>
        <v>0</v>
      </c>
      <c r="E236" s="1609">
        <f>0</f>
        <v>0</v>
      </c>
      <c r="F236" s="1609">
        <f>F235/F234*100</f>
        <v>94.248076974618741</v>
      </c>
      <c r="G236" s="1609">
        <f t="shared" si="43"/>
        <v>0</v>
      </c>
      <c r="H236" s="1609"/>
      <c r="I236" s="1609"/>
      <c r="J236" s="1609"/>
      <c r="K236" s="1609"/>
      <c r="L236" s="1609"/>
      <c r="M236" s="1609"/>
      <c r="N236" s="1609"/>
      <c r="O236" s="1609"/>
      <c r="P236" s="1609">
        <f t="shared" ref="P236" si="45">P2401</f>
        <v>0</v>
      </c>
      <c r="Q236" s="105"/>
      <c r="R236" s="104"/>
    </row>
    <row r="237" spans="1:18" ht="22.5" customHeight="1" x14ac:dyDescent="0.3">
      <c r="A237" s="1695" t="s">
        <v>178</v>
      </c>
      <c r="B237" s="751" t="s">
        <v>179</v>
      </c>
      <c r="C237" s="1613">
        <f>D237+E237+F237+G237</f>
        <v>297472.3</v>
      </c>
      <c r="D237" s="1613">
        <f>D240+D243</f>
        <v>4795.3100000000004</v>
      </c>
      <c r="E237" s="1613">
        <f>E240+E243+E246+E249</f>
        <v>6461.43</v>
      </c>
      <c r="F237" s="1613">
        <f>F240+F243+F246+F249</f>
        <v>286215.56</v>
      </c>
      <c r="G237" s="1613">
        <f t="shared" ref="G237:G238" si="46">G240+G243</f>
        <v>0</v>
      </c>
      <c r="H237" s="1591">
        <f>K237+L237</f>
        <v>253140.4</v>
      </c>
      <c r="I237" s="1591">
        <v>0</v>
      </c>
      <c r="J237" s="1591">
        <v>0</v>
      </c>
      <c r="K237" s="1591">
        <v>122954.4</v>
      </c>
      <c r="L237" s="1591">
        <v>130186</v>
      </c>
      <c r="M237" s="1591">
        <f>C237-H237</f>
        <v>44331.899999999994</v>
      </c>
      <c r="N237" s="1591">
        <f>F237-K237</f>
        <v>163261.16</v>
      </c>
      <c r="O237" s="1611"/>
      <c r="P237" s="1613">
        <f t="shared" ref="P237" si="47">P240+P243</f>
        <v>0</v>
      </c>
      <c r="Q237" s="105"/>
      <c r="R237" s="104"/>
    </row>
    <row r="238" spans="1:18" ht="20.100000000000001" customHeight="1" x14ac:dyDescent="0.3">
      <c r="A238" s="1695"/>
      <c r="B238" s="752" t="s">
        <v>104</v>
      </c>
      <c r="C238" s="1613">
        <f>D238+E238+F238+G238</f>
        <v>220261.50200000001</v>
      </c>
      <c r="D238" s="1613">
        <f>D241+D244</f>
        <v>4279.2929999999997</v>
      </c>
      <c r="E238" s="1613">
        <f>E244+E250</f>
        <v>4619.7449999999999</v>
      </c>
      <c r="F238" s="1613">
        <f>F241+F244+F247+F250</f>
        <v>211362.46400000001</v>
      </c>
      <c r="G238" s="1613">
        <f t="shared" si="46"/>
        <v>0</v>
      </c>
      <c r="H238" s="1591"/>
      <c r="I238" s="1591"/>
      <c r="J238" s="1591"/>
      <c r="K238" s="1591"/>
      <c r="L238" s="1591"/>
      <c r="M238" s="1591"/>
      <c r="N238" s="1591"/>
      <c r="O238" s="1611"/>
      <c r="P238" s="1613">
        <f t="shared" ref="P238" si="48">P241+P244</f>
        <v>0</v>
      </c>
      <c r="Q238" s="105"/>
      <c r="R238" s="104"/>
    </row>
    <row r="239" spans="1:18" ht="20.100000000000001" customHeight="1" x14ac:dyDescent="0.3">
      <c r="A239" s="1695"/>
      <c r="B239" s="752" t="s">
        <v>105</v>
      </c>
      <c r="C239" s="1613">
        <f>C238/C237*100</f>
        <v>74.044373879517522</v>
      </c>
      <c r="D239" s="1613">
        <f>D238/D237*100</f>
        <v>89.239131568136358</v>
      </c>
      <c r="E239" s="1613">
        <f>E238/E237*100</f>
        <v>71.49725370390145</v>
      </c>
      <c r="F239" s="1613">
        <f>F238/F237*100</f>
        <v>73.847300265576067</v>
      </c>
      <c r="G239" s="1613">
        <v>0</v>
      </c>
      <c r="H239" s="1591"/>
      <c r="I239" s="1591"/>
      <c r="J239" s="1591"/>
      <c r="K239" s="1591"/>
      <c r="L239" s="1591"/>
      <c r="M239" s="1591"/>
      <c r="N239" s="1591"/>
      <c r="O239" s="1611"/>
      <c r="P239" s="1613">
        <v>0</v>
      </c>
      <c r="Q239" s="105"/>
      <c r="R239" s="104"/>
    </row>
    <row r="240" spans="1:18" ht="58.5" customHeight="1" x14ac:dyDescent="0.3">
      <c r="A240" s="1692" t="s">
        <v>180</v>
      </c>
      <c r="B240" s="755" t="s">
        <v>1392</v>
      </c>
      <c r="C240" s="1609">
        <f>E240+F240</f>
        <v>799</v>
      </c>
      <c r="D240" s="1609">
        <v>0</v>
      </c>
      <c r="E240" s="1609">
        <f>Цифр.мун.обр.!D21</f>
        <v>500</v>
      </c>
      <c r="F240" s="1609">
        <f>Цифр.мун.обр.!D22</f>
        <v>299</v>
      </c>
      <c r="G240" s="1609">
        <v>0</v>
      </c>
      <c r="H240" s="1591">
        <f>I240+J240+K240+L240</f>
        <v>11422.730000000001</v>
      </c>
      <c r="I240" s="1591">
        <v>0</v>
      </c>
      <c r="J240" s="1591">
        <v>0</v>
      </c>
      <c r="K240" s="1591">
        <f>'[2]доступная среда  (2)'!$F$103</f>
        <v>11352.730000000001</v>
      </c>
      <c r="L240" s="1591">
        <f>'[2]доступная среда  (2)'!$G$103</f>
        <v>70</v>
      </c>
      <c r="M240" s="1591">
        <f>C240-H240</f>
        <v>-10623.730000000001</v>
      </c>
      <c r="N240" s="1591">
        <f>F240-K240</f>
        <v>-11053.730000000001</v>
      </c>
      <c r="O240" s="1611"/>
      <c r="P240" s="1609">
        <v>0</v>
      </c>
      <c r="Q240" s="515"/>
      <c r="R240" s="104"/>
    </row>
    <row r="241" spans="1:18" ht="20.100000000000001" customHeight="1" x14ac:dyDescent="0.3">
      <c r="A241" s="1692"/>
      <c r="B241" s="752" t="s">
        <v>104</v>
      </c>
      <c r="C241" s="1609">
        <f t="shared" ref="C241:C244" si="49">D241+E241+F241+G241</f>
        <v>0</v>
      </c>
      <c r="D241" s="1609">
        <v>0</v>
      </c>
      <c r="E241" s="1609">
        <f>Цифр.мун.обр.!H21</f>
        <v>0</v>
      </c>
      <c r="F241" s="1609">
        <f>Цифр.мун.обр.!H19</f>
        <v>0</v>
      </c>
      <c r="G241" s="1609">
        <v>0</v>
      </c>
      <c r="H241" s="1591"/>
      <c r="I241" s="1591"/>
      <c r="J241" s="1591"/>
      <c r="K241" s="1591"/>
      <c r="L241" s="1591"/>
      <c r="M241" s="1591"/>
      <c r="N241" s="1591"/>
      <c r="O241" s="1611"/>
      <c r="P241" s="1609">
        <v>0</v>
      </c>
      <c r="Q241" s="515"/>
      <c r="R241" s="104"/>
    </row>
    <row r="242" spans="1:18" ht="20.100000000000001" customHeight="1" x14ac:dyDescent="0.3">
      <c r="A242" s="1692"/>
      <c r="B242" s="752" t="s">
        <v>105</v>
      </c>
      <c r="C242" s="1609">
        <f>C241/C240*100</f>
        <v>0</v>
      </c>
      <c r="D242" s="1609">
        <v>0</v>
      </c>
      <c r="E242" s="1609">
        <f>E241/E240*100</f>
        <v>0</v>
      </c>
      <c r="F242" s="1609">
        <f>F241/F240*100</f>
        <v>0</v>
      </c>
      <c r="G242" s="1609">
        <v>0</v>
      </c>
      <c r="H242" s="1591"/>
      <c r="I242" s="1591"/>
      <c r="J242" s="1591"/>
      <c r="K242" s="1591"/>
      <c r="L242" s="1591"/>
      <c r="M242" s="1591"/>
      <c r="N242" s="1591"/>
      <c r="O242" s="1611"/>
      <c r="P242" s="1609">
        <v>0</v>
      </c>
      <c r="Q242" s="515"/>
      <c r="R242" s="104"/>
    </row>
    <row r="243" spans="1:18" ht="58.5" customHeight="1" x14ac:dyDescent="0.3">
      <c r="A243" s="1692" t="s">
        <v>181</v>
      </c>
      <c r="B243" s="754" t="s">
        <v>2096</v>
      </c>
      <c r="C243" s="1609">
        <f t="shared" si="49"/>
        <v>64358.099999999991</v>
      </c>
      <c r="D243" s="1609">
        <f>Цифр.мун.обр.!D52</f>
        <v>4795.3100000000004</v>
      </c>
      <c r="E243" s="1609">
        <f>Цифр.мун.обр.!D53</f>
        <v>1598.43</v>
      </c>
      <c r="F243" s="1609">
        <f>Цифр.мун.обр.!D54</f>
        <v>57964.359999999993</v>
      </c>
      <c r="G243" s="1609">
        <v>0</v>
      </c>
      <c r="H243" s="1591"/>
      <c r="I243" s="1591"/>
      <c r="J243" s="1591"/>
      <c r="K243" s="1591"/>
      <c r="L243" s="1591"/>
      <c r="M243" s="1591"/>
      <c r="N243" s="1591"/>
      <c r="O243" s="1611"/>
      <c r="P243" s="1609">
        <v>0</v>
      </c>
      <c r="Q243" s="515"/>
      <c r="R243" s="104"/>
    </row>
    <row r="244" spans="1:18" ht="20.100000000000001" customHeight="1" x14ac:dyDescent="0.3">
      <c r="A244" s="1692"/>
      <c r="B244" s="752" t="s">
        <v>104</v>
      </c>
      <c r="C244" s="1609">
        <f t="shared" si="49"/>
        <v>47193.188000000002</v>
      </c>
      <c r="D244" s="1609">
        <f>Цифр.мун.обр.!H52</f>
        <v>4279.2929999999997</v>
      </c>
      <c r="E244" s="1609">
        <f>Цифр.мун.обр.!H53</f>
        <v>1426.431</v>
      </c>
      <c r="F244" s="1609">
        <f>Цифр.мун.обр.!H54</f>
        <v>41487.464</v>
      </c>
      <c r="G244" s="1609">
        <v>0</v>
      </c>
      <c r="H244" s="1591"/>
      <c r="I244" s="1591"/>
      <c r="J244" s="1591"/>
      <c r="K244" s="1591"/>
      <c r="L244" s="1591"/>
      <c r="M244" s="1591"/>
      <c r="N244" s="1591"/>
      <c r="O244" s="1611"/>
      <c r="P244" s="1609">
        <v>0</v>
      </c>
      <c r="Q244" s="515"/>
      <c r="R244" s="104"/>
    </row>
    <row r="245" spans="1:18" ht="19.5" customHeight="1" x14ac:dyDescent="0.3">
      <c r="A245" s="1692"/>
      <c r="B245" s="752" t="s">
        <v>105</v>
      </c>
      <c r="C245" s="1609">
        <f>C244/C243*100</f>
        <v>73.329057259303809</v>
      </c>
      <c r="D245" s="1609">
        <f>D244/D243*100</f>
        <v>89.239131568136358</v>
      </c>
      <c r="E245" s="1609">
        <f>E244/E243*100</f>
        <v>89.239503763067503</v>
      </c>
      <c r="F245" s="1609">
        <f>F244/F243*100</f>
        <v>71.574091389950652</v>
      </c>
      <c r="G245" s="1609">
        <v>0</v>
      </c>
      <c r="H245" s="1591"/>
      <c r="I245" s="1591"/>
      <c r="J245" s="1591"/>
      <c r="K245" s="1591"/>
      <c r="L245" s="1591"/>
      <c r="M245" s="1591"/>
      <c r="N245" s="1591"/>
      <c r="O245" s="1611"/>
      <c r="P245" s="1609">
        <v>0</v>
      </c>
      <c r="Q245" s="515"/>
      <c r="R245" s="104"/>
    </row>
    <row r="246" spans="1:18" ht="19.5" customHeight="1" x14ac:dyDescent="0.3">
      <c r="A246" s="1697" t="s">
        <v>1489</v>
      </c>
      <c r="B246" s="754" t="s">
        <v>1401</v>
      </c>
      <c r="C246" s="1609">
        <f>F246</f>
        <v>227952.2</v>
      </c>
      <c r="D246" s="1609">
        <f>0</f>
        <v>0</v>
      </c>
      <c r="E246" s="1609">
        <f>0</f>
        <v>0</v>
      </c>
      <c r="F246" s="1609">
        <f>Цифр.мун.обр.!D59</f>
        <v>227952.2</v>
      </c>
      <c r="G246" s="1609">
        <f>0</f>
        <v>0</v>
      </c>
      <c r="H246" s="1591"/>
      <c r="I246" s="1591"/>
      <c r="J246" s="1591"/>
      <c r="K246" s="1591"/>
      <c r="L246" s="1591"/>
      <c r="M246" s="1591"/>
      <c r="N246" s="1591"/>
      <c r="O246" s="1611"/>
      <c r="P246" s="1609">
        <f>0</f>
        <v>0</v>
      </c>
      <c r="Q246" s="515"/>
      <c r="R246" s="104"/>
    </row>
    <row r="247" spans="1:18" ht="19.5" customHeight="1" x14ac:dyDescent="0.3">
      <c r="A247" s="1698"/>
      <c r="B247" s="752" t="s">
        <v>104</v>
      </c>
      <c r="C247" s="1609">
        <f>F247</f>
        <v>169875</v>
      </c>
      <c r="D247" s="1609">
        <f>0</f>
        <v>0</v>
      </c>
      <c r="E247" s="1609">
        <f>0</f>
        <v>0</v>
      </c>
      <c r="F247" s="1609">
        <f>Цифр.мун.обр.!H59</f>
        <v>169875</v>
      </c>
      <c r="G247" s="1609">
        <f>0</f>
        <v>0</v>
      </c>
      <c r="H247" s="1591"/>
      <c r="I247" s="1591"/>
      <c r="J247" s="1591"/>
      <c r="K247" s="1591"/>
      <c r="L247" s="1591"/>
      <c r="M247" s="1591"/>
      <c r="N247" s="1591"/>
      <c r="O247" s="1611"/>
      <c r="P247" s="1609">
        <f>0</f>
        <v>0</v>
      </c>
      <c r="Q247" s="515"/>
      <c r="R247" s="104"/>
    </row>
    <row r="248" spans="1:18" ht="19.5" customHeight="1" x14ac:dyDescent="0.3">
      <c r="A248" s="1699"/>
      <c r="B248" s="752" t="s">
        <v>105</v>
      </c>
      <c r="C248" s="1609">
        <f>C247/C246*100</f>
        <v>74.522202461744172</v>
      </c>
      <c r="D248" s="1609">
        <f>0</f>
        <v>0</v>
      </c>
      <c r="E248" s="1609">
        <f>0</f>
        <v>0</v>
      </c>
      <c r="F248" s="1609">
        <f>F247/F246*100</f>
        <v>74.522202461744172</v>
      </c>
      <c r="G248" s="1609">
        <f>0</f>
        <v>0</v>
      </c>
      <c r="H248" s="1591"/>
      <c r="I248" s="1591"/>
      <c r="J248" s="1591"/>
      <c r="K248" s="1591"/>
      <c r="L248" s="1591"/>
      <c r="M248" s="1591"/>
      <c r="N248" s="1591"/>
      <c r="O248" s="1611"/>
      <c r="P248" s="1609">
        <f>0</f>
        <v>0</v>
      </c>
      <c r="Q248" s="515"/>
      <c r="R248" s="104"/>
    </row>
    <row r="249" spans="1:18" ht="19.5" customHeight="1" x14ac:dyDescent="0.3">
      <c r="A249" s="1697" t="s">
        <v>1490</v>
      </c>
      <c r="B249" s="754" t="s">
        <v>1404</v>
      </c>
      <c r="C249" s="1609">
        <f>E249</f>
        <v>4363</v>
      </c>
      <c r="D249" s="1609">
        <f>0</f>
        <v>0</v>
      </c>
      <c r="E249" s="1609">
        <f>Цифр.мун.обр.!D69</f>
        <v>4363</v>
      </c>
      <c r="F249" s="1609">
        <f>0</f>
        <v>0</v>
      </c>
      <c r="G249" s="1609">
        <f>0</f>
        <v>0</v>
      </c>
      <c r="H249" s="1591"/>
      <c r="I249" s="1591"/>
      <c r="J249" s="1591"/>
      <c r="K249" s="1591"/>
      <c r="L249" s="1591"/>
      <c r="M249" s="1591"/>
      <c r="N249" s="1591"/>
      <c r="O249" s="1611"/>
      <c r="P249" s="1609">
        <f>0</f>
        <v>0</v>
      </c>
      <c r="Q249" s="515"/>
      <c r="R249" s="104"/>
    </row>
    <row r="250" spans="1:18" ht="19.5" customHeight="1" x14ac:dyDescent="0.3">
      <c r="A250" s="1698"/>
      <c r="B250" s="752" t="s">
        <v>104</v>
      </c>
      <c r="C250" s="1609">
        <f>E250</f>
        <v>3193.3139999999999</v>
      </c>
      <c r="D250" s="1609">
        <f>0</f>
        <v>0</v>
      </c>
      <c r="E250" s="1609">
        <f>Цифр.мун.обр.!H69</f>
        <v>3193.3139999999999</v>
      </c>
      <c r="F250" s="1609">
        <f>0</f>
        <v>0</v>
      </c>
      <c r="G250" s="1609">
        <f>0</f>
        <v>0</v>
      </c>
      <c r="H250" s="1591"/>
      <c r="I250" s="1591"/>
      <c r="J250" s="1591"/>
      <c r="K250" s="1591"/>
      <c r="L250" s="1591"/>
      <c r="M250" s="1591"/>
      <c r="N250" s="1591"/>
      <c r="O250" s="1611"/>
      <c r="P250" s="1609">
        <f>0</f>
        <v>0</v>
      </c>
      <c r="Q250" s="515"/>
      <c r="R250" s="104"/>
    </row>
    <row r="251" spans="1:18" ht="36.75" customHeight="1" x14ac:dyDescent="0.3">
      <c r="A251" s="1699"/>
      <c r="B251" s="752" t="s">
        <v>105</v>
      </c>
      <c r="C251" s="1609">
        <f>C250/C249*100</f>
        <v>73.190786156314459</v>
      </c>
      <c r="D251" s="1609">
        <f>0</f>
        <v>0</v>
      </c>
      <c r="E251" s="1609">
        <f>E250/E249*100</f>
        <v>73.190786156314459</v>
      </c>
      <c r="F251" s="1609">
        <f>0</f>
        <v>0</v>
      </c>
      <c r="G251" s="1609">
        <f>0</f>
        <v>0</v>
      </c>
      <c r="H251" s="1591"/>
      <c r="I251" s="1591"/>
      <c r="J251" s="1591"/>
      <c r="K251" s="1591"/>
      <c r="L251" s="1591"/>
      <c r="M251" s="1591"/>
      <c r="N251" s="1591"/>
      <c r="O251" s="1611"/>
      <c r="P251" s="1609">
        <f>0</f>
        <v>0</v>
      </c>
      <c r="Q251" s="515"/>
      <c r="R251" s="104"/>
    </row>
    <row r="252" spans="1:18" ht="24.75" customHeight="1" x14ac:dyDescent="0.3">
      <c r="A252" s="1695" t="s">
        <v>182</v>
      </c>
      <c r="B252" s="751" t="s">
        <v>183</v>
      </c>
      <c r="C252" s="1613">
        <f>E252+F252</f>
        <v>11811.23</v>
      </c>
      <c r="D252" s="1613">
        <f t="shared" ref="D252:D253" si="50">D255+D258+D261</f>
        <v>0</v>
      </c>
      <c r="E252" s="1613">
        <f>E258</f>
        <v>3983</v>
      </c>
      <c r="F252" s="1613">
        <f>F258+F261</f>
        <v>7828.23</v>
      </c>
      <c r="G252" s="1613">
        <v>0</v>
      </c>
      <c r="H252" s="1594">
        <v>0</v>
      </c>
      <c r="I252" s="1612">
        <v>0</v>
      </c>
      <c r="J252" s="1612">
        <v>0</v>
      </c>
      <c r="K252" s="1612">
        <v>0</v>
      </c>
      <c r="L252" s="1612">
        <v>0</v>
      </c>
      <c r="M252" s="1591">
        <f>C252-H252</f>
        <v>11811.23</v>
      </c>
      <c r="N252" s="1610">
        <f>F252-K252</f>
        <v>7828.23</v>
      </c>
      <c r="O252" s="1611"/>
      <c r="P252" s="1613">
        <v>0</v>
      </c>
      <c r="Q252" s="515"/>
      <c r="R252" s="104"/>
    </row>
    <row r="253" spans="1:18" ht="20.100000000000001" customHeight="1" x14ac:dyDescent="0.3">
      <c r="A253" s="1695"/>
      <c r="B253" s="752" t="s">
        <v>104</v>
      </c>
      <c r="C253" s="1613">
        <f>E253+F253</f>
        <v>2968.49</v>
      </c>
      <c r="D253" s="1613">
        <f t="shared" si="50"/>
        <v>0</v>
      </c>
      <c r="E253" s="1613">
        <f>E259</f>
        <v>2289.4699999999998</v>
      </c>
      <c r="F253" s="1613">
        <f>F259</f>
        <v>679.02</v>
      </c>
      <c r="G253" s="1613">
        <v>0</v>
      </c>
      <c r="H253" s="1594"/>
      <c r="I253" s="1612"/>
      <c r="J253" s="1612"/>
      <c r="K253" s="1612"/>
      <c r="L253" s="1612"/>
      <c r="M253" s="1591"/>
      <c r="N253" s="1610"/>
      <c r="O253" s="1611"/>
      <c r="P253" s="1613">
        <v>0</v>
      </c>
      <c r="Q253" s="515"/>
      <c r="R253" s="104"/>
    </row>
    <row r="254" spans="1:18" ht="20.100000000000001" customHeight="1" x14ac:dyDescent="0.3">
      <c r="A254" s="1695"/>
      <c r="B254" s="752" t="s">
        <v>105</v>
      </c>
      <c r="C254" s="1613">
        <f>C253/C252*100</f>
        <v>25.132776179957549</v>
      </c>
      <c r="D254" s="1613">
        <v>0</v>
      </c>
      <c r="E254" s="1613">
        <f>E253/E252*100</f>
        <v>57.481044438865169</v>
      </c>
      <c r="F254" s="1613">
        <f>F253/F252*100</f>
        <v>8.6739914386777084</v>
      </c>
      <c r="G254" s="1613">
        <v>0</v>
      </c>
      <c r="H254" s="1594"/>
      <c r="I254" s="1612"/>
      <c r="J254" s="1612"/>
      <c r="K254" s="1612"/>
      <c r="L254" s="1612"/>
      <c r="M254" s="1591"/>
      <c r="N254" s="1610"/>
      <c r="O254" s="1611"/>
      <c r="P254" s="1613">
        <v>0</v>
      </c>
      <c r="Q254" s="515"/>
      <c r="R254" s="104"/>
    </row>
    <row r="255" spans="1:18" s="946" customFormat="1" ht="37.5" customHeight="1" x14ac:dyDescent="0.3">
      <c r="A255" s="1683" t="s">
        <v>184</v>
      </c>
      <c r="B255" s="99" t="s">
        <v>2097</v>
      </c>
      <c r="C255" s="1595">
        <f>F255</f>
        <v>0</v>
      </c>
      <c r="D255" s="1595">
        <v>0</v>
      </c>
      <c r="E255" s="1595">
        <v>0</v>
      </c>
      <c r="F255" s="1595">
        <v>0</v>
      </c>
      <c r="G255" s="1595">
        <v>0</v>
      </c>
      <c r="H255" s="1598"/>
      <c r="I255" s="1599"/>
      <c r="J255" s="1599"/>
      <c r="K255" s="1599"/>
      <c r="L255" s="1599"/>
      <c r="M255" s="1602"/>
      <c r="N255" s="1601"/>
      <c r="O255" s="1603"/>
      <c r="P255" s="1595">
        <v>0</v>
      </c>
      <c r="Q255" s="956"/>
      <c r="R255" s="945"/>
    </row>
    <row r="256" spans="1:18" ht="20.100000000000001" customHeight="1" x14ac:dyDescent="0.3">
      <c r="A256" s="1683"/>
      <c r="B256" s="752" t="s">
        <v>104</v>
      </c>
      <c r="C256" s="1609">
        <v>0</v>
      </c>
      <c r="D256" s="1609">
        <v>0</v>
      </c>
      <c r="E256" s="1609">
        <v>0</v>
      </c>
      <c r="F256" s="1609">
        <v>0</v>
      </c>
      <c r="G256" s="1609">
        <v>0</v>
      </c>
      <c r="H256" s="1594"/>
      <c r="I256" s="1612"/>
      <c r="J256" s="1612"/>
      <c r="K256" s="1612"/>
      <c r="L256" s="1612"/>
      <c r="M256" s="1591"/>
      <c r="N256" s="1610"/>
      <c r="O256" s="1611"/>
      <c r="P256" s="1609">
        <v>0</v>
      </c>
      <c r="Q256" s="515"/>
      <c r="R256" s="104"/>
    </row>
    <row r="257" spans="1:18" ht="20.100000000000001" customHeight="1" x14ac:dyDescent="0.3">
      <c r="A257" s="1683"/>
      <c r="B257" s="752" t="s">
        <v>105</v>
      </c>
      <c r="C257" s="1609">
        <v>0</v>
      </c>
      <c r="D257" s="1609">
        <v>0</v>
      </c>
      <c r="E257" s="1609">
        <v>0</v>
      </c>
      <c r="F257" s="1609">
        <v>0</v>
      </c>
      <c r="G257" s="1609">
        <v>0</v>
      </c>
      <c r="H257" s="1594"/>
      <c r="I257" s="1612"/>
      <c r="J257" s="1612"/>
      <c r="K257" s="1612"/>
      <c r="L257" s="1612"/>
      <c r="M257" s="1591"/>
      <c r="N257" s="1610"/>
      <c r="O257" s="1611"/>
      <c r="P257" s="1609">
        <v>0</v>
      </c>
      <c r="Q257" s="515"/>
      <c r="R257" s="104"/>
    </row>
    <row r="258" spans="1:18" s="946" customFormat="1" ht="65.25" customHeight="1" x14ac:dyDescent="0.3">
      <c r="A258" s="1683" t="s">
        <v>185</v>
      </c>
      <c r="B258" s="99" t="s">
        <v>2098</v>
      </c>
      <c r="C258" s="1595">
        <f>D258+E258+F258+G258</f>
        <v>11311.23</v>
      </c>
      <c r="D258" s="1595">
        <v>0</v>
      </c>
      <c r="E258" s="1595">
        <f>Архитектура!D83</f>
        <v>3983</v>
      </c>
      <c r="F258" s="1595">
        <f>Архитектура!D84</f>
        <v>7328.23</v>
      </c>
      <c r="G258" s="1595">
        <v>0</v>
      </c>
      <c r="H258" s="1598"/>
      <c r="I258" s="1599"/>
      <c r="J258" s="1599"/>
      <c r="K258" s="1599"/>
      <c r="L258" s="1599"/>
      <c r="M258" s="1602"/>
      <c r="N258" s="1601"/>
      <c r="O258" s="1603"/>
      <c r="P258" s="1595">
        <v>0</v>
      </c>
      <c r="Q258" s="956"/>
      <c r="R258" s="945"/>
    </row>
    <row r="259" spans="1:18" ht="20.100000000000001" customHeight="1" x14ac:dyDescent="0.3">
      <c r="A259" s="1683"/>
      <c r="B259" s="752" t="s">
        <v>104</v>
      </c>
      <c r="C259" s="1609">
        <f>E259+F259+D259+G259+P259</f>
        <v>2968.49</v>
      </c>
      <c r="D259" s="1609">
        <v>0</v>
      </c>
      <c r="E259" s="1609">
        <f>Архитектура!H83</f>
        <v>2289.4699999999998</v>
      </c>
      <c r="F259" s="1609">
        <f>Архитектура!H84</f>
        <v>679.02</v>
      </c>
      <c r="G259" s="1609">
        <v>0</v>
      </c>
      <c r="H259" s="1594"/>
      <c r="I259" s="1612"/>
      <c r="J259" s="1612"/>
      <c r="K259" s="1612"/>
      <c r="L259" s="1612"/>
      <c r="M259" s="1591"/>
      <c r="N259" s="1610"/>
      <c r="O259" s="1611"/>
      <c r="P259" s="1609">
        <v>0</v>
      </c>
      <c r="Q259" s="515"/>
      <c r="R259" s="104"/>
    </row>
    <row r="260" spans="1:18" ht="20.100000000000001" customHeight="1" x14ac:dyDescent="0.3">
      <c r="A260" s="1683"/>
      <c r="B260" s="752" t="s">
        <v>105</v>
      </c>
      <c r="C260" s="1609">
        <f>C259/C258*100</f>
        <v>26.243741838862793</v>
      </c>
      <c r="D260" s="1609">
        <v>0</v>
      </c>
      <c r="E260" s="1609">
        <f>E259/E258*100</f>
        <v>57.481044438865169</v>
      </c>
      <c r="F260" s="1609">
        <f>F259/F258*100</f>
        <v>9.2658117990292332</v>
      </c>
      <c r="G260" s="1609">
        <v>0</v>
      </c>
      <c r="H260" s="1594"/>
      <c r="I260" s="1612"/>
      <c r="J260" s="1612"/>
      <c r="K260" s="1612"/>
      <c r="L260" s="1612"/>
      <c r="M260" s="1591"/>
      <c r="N260" s="1610"/>
      <c r="O260" s="1611"/>
      <c r="P260" s="1609">
        <v>0</v>
      </c>
      <c r="Q260" s="515"/>
      <c r="R260" s="104"/>
    </row>
    <row r="261" spans="1:18" s="946" customFormat="1" ht="20.100000000000001" customHeight="1" x14ac:dyDescent="0.3">
      <c r="A261" s="1683" t="s">
        <v>186</v>
      </c>
      <c r="B261" s="99" t="s">
        <v>397</v>
      </c>
      <c r="C261" s="1595">
        <f>F261</f>
        <v>500</v>
      </c>
      <c r="D261" s="1595">
        <v>0</v>
      </c>
      <c r="E261" s="1595">
        <v>0</v>
      </c>
      <c r="F261" s="1595">
        <f>Архитектура!D91</f>
        <v>500</v>
      </c>
      <c r="G261" s="1595">
        <v>0</v>
      </c>
      <c r="H261" s="1598"/>
      <c r="I261" s="1599"/>
      <c r="J261" s="1599"/>
      <c r="K261" s="1599"/>
      <c r="L261" s="1599"/>
      <c r="M261" s="1602"/>
      <c r="N261" s="1601"/>
      <c r="O261" s="1603"/>
      <c r="P261" s="1595">
        <v>0</v>
      </c>
      <c r="Q261" s="956"/>
      <c r="R261" s="945"/>
    </row>
    <row r="262" spans="1:18" ht="20.100000000000001" customHeight="1" x14ac:dyDescent="0.3">
      <c r="A262" s="1683"/>
      <c r="B262" s="752" t="s">
        <v>104</v>
      </c>
      <c r="C262" s="1609">
        <f>F262</f>
        <v>0</v>
      </c>
      <c r="D262" s="1609">
        <v>0</v>
      </c>
      <c r="E262" s="1609">
        <v>0</v>
      </c>
      <c r="F262" s="1609">
        <f>0</f>
        <v>0</v>
      </c>
      <c r="G262" s="1609">
        <v>0</v>
      </c>
      <c r="H262" s="1594"/>
      <c r="I262" s="1612"/>
      <c r="J262" s="1612"/>
      <c r="K262" s="1612"/>
      <c r="L262" s="1612"/>
      <c r="M262" s="1591"/>
      <c r="N262" s="1610"/>
      <c r="O262" s="1611"/>
      <c r="P262" s="1609">
        <v>0</v>
      </c>
      <c r="Q262" s="515"/>
      <c r="R262" s="104"/>
    </row>
    <row r="263" spans="1:18" ht="20.100000000000001" customHeight="1" x14ac:dyDescent="0.3">
      <c r="A263" s="1683"/>
      <c r="B263" s="752" t="s">
        <v>105</v>
      </c>
      <c r="C263" s="1609">
        <f>C262/C261*100</f>
        <v>0</v>
      </c>
      <c r="D263" s="1609">
        <v>0</v>
      </c>
      <c r="E263" s="1609">
        <v>0</v>
      </c>
      <c r="F263" s="1609">
        <f>0</f>
        <v>0</v>
      </c>
      <c r="G263" s="1609">
        <v>0</v>
      </c>
      <c r="H263" s="1594"/>
      <c r="I263" s="1612"/>
      <c r="J263" s="1612"/>
      <c r="K263" s="1612"/>
      <c r="L263" s="1612"/>
      <c r="M263" s="1591"/>
      <c r="N263" s="1610"/>
      <c r="O263" s="1611"/>
      <c r="P263" s="1609">
        <v>0</v>
      </c>
      <c r="Q263" s="515"/>
      <c r="R263" s="104"/>
    </row>
    <row r="264" spans="1:18" ht="22.5" customHeight="1" x14ac:dyDescent="0.3">
      <c r="A264" s="1695" t="s">
        <v>187</v>
      </c>
      <c r="B264" s="751" t="s">
        <v>188</v>
      </c>
      <c r="C264" s="1613">
        <f>D264+E264+F264+G264+P264</f>
        <v>2411281.58</v>
      </c>
      <c r="D264" s="1613">
        <f>D267</f>
        <v>0</v>
      </c>
      <c r="E264" s="1613">
        <f>E267+E270</f>
        <v>93738.66</v>
      </c>
      <c r="F264" s="1613">
        <f>F267+F270+F273</f>
        <v>2276106.7800000003</v>
      </c>
      <c r="G264" s="1613">
        <f>G270</f>
        <v>20990.38</v>
      </c>
      <c r="H264" s="1613" t="e">
        <f>H267+H270+#REF!+H273</f>
        <v>#REF!</v>
      </c>
      <c r="I264" s="1613" t="e">
        <f>I267+I270+#REF!+I273</f>
        <v>#REF!</v>
      </c>
      <c r="J264" s="1613" t="e">
        <f>J267+J270+#REF!+J273</f>
        <v>#REF!</v>
      </c>
      <c r="K264" s="1613" t="e">
        <f>K267+K270+#REF!+K273</f>
        <v>#REF!</v>
      </c>
      <c r="L264" s="1613" t="e">
        <f>L267+L270+#REF!+L273</f>
        <v>#REF!</v>
      </c>
      <c r="M264" s="1613" t="e">
        <f>M267+M270+#REF!+M273</f>
        <v>#REF!</v>
      </c>
      <c r="N264" s="1613" t="e">
        <f>N267+N270+#REF!+N273</f>
        <v>#REF!</v>
      </c>
      <c r="O264" s="1613" t="e">
        <f>O267+O270+#REF!+O273</f>
        <v>#REF!</v>
      </c>
      <c r="P264" s="1613">
        <f>P270</f>
        <v>20445.759999999998</v>
      </c>
      <c r="Q264" s="515"/>
      <c r="R264" s="516"/>
    </row>
    <row r="265" spans="1:18" ht="20.100000000000001" customHeight="1" x14ac:dyDescent="0.3">
      <c r="A265" s="1695"/>
      <c r="B265" s="752" t="s">
        <v>104</v>
      </c>
      <c r="C265" s="1613">
        <f>D265+E265+F265+G265+P265</f>
        <v>1427913.4029999999</v>
      </c>
      <c r="D265" s="1613">
        <f>D269</f>
        <v>0</v>
      </c>
      <c r="E265" s="1613">
        <f>E268+E271</f>
        <v>15933.352999999999</v>
      </c>
      <c r="F265" s="1613">
        <f>F268+F271+F274</f>
        <v>1409598.3</v>
      </c>
      <c r="G265" s="1613">
        <f>G268</f>
        <v>0</v>
      </c>
      <c r="H265" s="1613" t="e">
        <f>H268+H271+#REF!+H274</f>
        <v>#REF!</v>
      </c>
      <c r="I265" s="1613" t="e">
        <f>I268+I271+#REF!+I274</f>
        <v>#REF!</v>
      </c>
      <c r="J265" s="1613" t="e">
        <f>J268+J271+#REF!+J274</f>
        <v>#REF!</v>
      </c>
      <c r="K265" s="1613" t="e">
        <f>K268+K271+#REF!+K274</f>
        <v>#REF!</v>
      </c>
      <c r="L265" s="1613" t="e">
        <f>L268+L271+#REF!+L274</f>
        <v>#REF!</v>
      </c>
      <c r="M265" s="1613" t="e">
        <f>M268+M271+#REF!+M274</f>
        <v>#REF!</v>
      </c>
      <c r="N265" s="1613" t="e">
        <f>N268+N271+#REF!+N274</f>
        <v>#REF!</v>
      </c>
      <c r="O265" s="1613" t="e">
        <f>O268+O271+#REF!+O274</f>
        <v>#REF!</v>
      </c>
      <c r="P265" s="1613">
        <f>P271</f>
        <v>2381.75</v>
      </c>
      <c r="Q265" s="515"/>
      <c r="R265" s="104"/>
    </row>
    <row r="266" spans="1:18" ht="20.100000000000001" customHeight="1" x14ac:dyDescent="0.3">
      <c r="A266" s="1695"/>
      <c r="B266" s="752" t="s">
        <v>105</v>
      </c>
      <c r="C266" s="1613">
        <f>C265/C264*100</f>
        <v>59.218028074514628</v>
      </c>
      <c r="D266" s="1613">
        <v>0</v>
      </c>
      <c r="E266" s="1613">
        <f>E265/E264*100</f>
        <v>16.997632566968633</v>
      </c>
      <c r="F266" s="1613">
        <f>F265/F264*100</f>
        <v>61.930235979526401</v>
      </c>
      <c r="G266" s="1613">
        <f>G265/G264*100</f>
        <v>0</v>
      </c>
      <c r="H266" s="1613" t="e">
        <f t="shared" ref="H266:P266" si="51">H265/H264*100</f>
        <v>#REF!</v>
      </c>
      <c r="I266" s="1613" t="e">
        <f t="shared" si="51"/>
        <v>#REF!</v>
      </c>
      <c r="J266" s="1613" t="e">
        <f t="shared" si="51"/>
        <v>#REF!</v>
      </c>
      <c r="K266" s="1613" t="e">
        <f t="shared" si="51"/>
        <v>#REF!</v>
      </c>
      <c r="L266" s="1613" t="e">
        <f t="shared" si="51"/>
        <v>#REF!</v>
      </c>
      <c r="M266" s="1613" t="e">
        <f t="shared" si="51"/>
        <v>#REF!</v>
      </c>
      <c r="N266" s="1613" t="e">
        <f t="shared" si="51"/>
        <v>#REF!</v>
      </c>
      <c r="O266" s="1613" t="e">
        <f t="shared" si="51"/>
        <v>#REF!</v>
      </c>
      <c r="P266" s="1613">
        <f t="shared" si="51"/>
        <v>11.649114535238603</v>
      </c>
      <c r="Q266" s="515"/>
      <c r="R266" s="104"/>
    </row>
    <row r="267" spans="1:18" s="946" customFormat="1" ht="21" customHeight="1" x14ac:dyDescent="0.3">
      <c r="A267" s="1683" t="s">
        <v>189</v>
      </c>
      <c r="B267" s="100" t="s">
        <v>1498</v>
      </c>
      <c r="C267" s="1595">
        <f>D267+E267+F267+G267+P267</f>
        <v>684048.59</v>
      </c>
      <c r="D267" s="1595">
        <f>0</f>
        <v>0</v>
      </c>
      <c r="E267" s="1595">
        <f>'ФСКГС  '!D114</f>
        <v>89558.64</v>
      </c>
      <c r="F267" s="1595">
        <f>'ФСКГС  '!D115</f>
        <v>594489.94999999995</v>
      </c>
      <c r="G267" s="1595">
        <f>0</f>
        <v>0</v>
      </c>
      <c r="H267" s="1598"/>
      <c r="I267" s="1599"/>
      <c r="J267" s="1599"/>
      <c r="K267" s="1599"/>
      <c r="L267" s="1599"/>
      <c r="M267" s="1602"/>
      <c r="N267" s="1601"/>
      <c r="O267" s="1603"/>
      <c r="P267" s="1595">
        <f>0</f>
        <v>0</v>
      </c>
      <c r="Q267" s="944"/>
      <c r="R267" s="945"/>
    </row>
    <row r="268" spans="1:18" ht="20.100000000000001" customHeight="1" x14ac:dyDescent="0.3">
      <c r="A268" s="1683"/>
      <c r="B268" s="752" t="s">
        <v>104</v>
      </c>
      <c r="C268" s="1609">
        <f>D268+E268+F268+G268+P268</f>
        <v>278109.31</v>
      </c>
      <c r="D268" s="1609">
        <f>0</f>
        <v>0</v>
      </c>
      <c r="E268" s="1609">
        <f>'ФСКГС  '!H114</f>
        <v>15213.05</v>
      </c>
      <c r="F268" s="1609">
        <f>'ФСКГС  '!H115</f>
        <v>262896.26</v>
      </c>
      <c r="G268" s="1609">
        <f>0</f>
        <v>0</v>
      </c>
      <c r="H268" s="1594"/>
      <c r="I268" s="1612"/>
      <c r="J268" s="1612"/>
      <c r="K268" s="1612"/>
      <c r="L268" s="1612"/>
      <c r="M268" s="1591"/>
      <c r="N268" s="1610"/>
      <c r="O268" s="1611"/>
      <c r="P268" s="1609">
        <f>0</f>
        <v>0</v>
      </c>
      <c r="Q268" s="105"/>
      <c r="R268" s="104"/>
    </row>
    <row r="269" spans="1:18" ht="20.100000000000001" customHeight="1" x14ac:dyDescent="0.3">
      <c r="A269" s="1683"/>
      <c r="B269" s="752" t="s">
        <v>105</v>
      </c>
      <c r="C269" s="1609">
        <f>C268/C267*100</f>
        <v>40.656367700429001</v>
      </c>
      <c r="D269" s="1609">
        <v>0</v>
      </c>
      <c r="E269" s="1609">
        <f t="shared" ref="E269:O269" si="52">E268/E267*100</f>
        <v>16.986691624616004</v>
      </c>
      <c r="F269" s="1609">
        <f t="shared" si="52"/>
        <v>44.222153797553688</v>
      </c>
      <c r="G269" s="1609">
        <v>0</v>
      </c>
      <c r="H269" s="1609" t="e">
        <f t="shared" si="52"/>
        <v>#DIV/0!</v>
      </c>
      <c r="I269" s="1609" t="e">
        <f t="shared" si="52"/>
        <v>#DIV/0!</v>
      </c>
      <c r="J269" s="1609" t="e">
        <f t="shared" si="52"/>
        <v>#DIV/0!</v>
      </c>
      <c r="K269" s="1609" t="e">
        <f t="shared" si="52"/>
        <v>#DIV/0!</v>
      </c>
      <c r="L269" s="1609" t="e">
        <f t="shared" si="52"/>
        <v>#DIV/0!</v>
      </c>
      <c r="M269" s="1609" t="e">
        <f t="shared" si="52"/>
        <v>#DIV/0!</v>
      </c>
      <c r="N269" s="1609" t="e">
        <f t="shared" si="52"/>
        <v>#DIV/0!</v>
      </c>
      <c r="O269" s="1609" t="e">
        <f t="shared" si="52"/>
        <v>#DIV/0!</v>
      </c>
      <c r="P269" s="1609">
        <f>0</f>
        <v>0</v>
      </c>
      <c r="Q269" s="105"/>
      <c r="R269" s="104"/>
    </row>
    <row r="270" spans="1:18" s="946" customFormat="1" ht="45.75" customHeight="1" x14ac:dyDescent="0.3">
      <c r="A270" s="1683" t="s">
        <v>190</v>
      </c>
      <c r="B270" s="100" t="s">
        <v>1497</v>
      </c>
      <c r="C270" s="1595">
        <f>E270+F270+G270+P270</f>
        <v>1618924.1</v>
      </c>
      <c r="D270" s="1595">
        <v>0</v>
      </c>
      <c r="E270" s="1595">
        <f>'ФСКГС  '!D202</f>
        <v>4180.0200000000004</v>
      </c>
      <c r="F270" s="1595">
        <f>'ФСКГС  '!D201</f>
        <v>1573307.9400000002</v>
      </c>
      <c r="G270" s="1595">
        <f>'ФСКГС  '!D204</f>
        <v>20990.38</v>
      </c>
      <c r="H270" s="1598"/>
      <c r="I270" s="1599"/>
      <c r="J270" s="1599"/>
      <c r="K270" s="1599"/>
      <c r="L270" s="1599"/>
      <c r="M270" s="1602"/>
      <c r="N270" s="1601"/>
      <c r="O270" s="1603"/>
      <c r="P270" s="1595">
        <f>'ФСКГС  '!D203</f>
        <v>20445.759999999998</v>
      </c>
      <c r="Q270" s="956"/>
      <c r="R270" s="945"/>
    </row>
    <row r="271" spans="1:18" ht="20.100000000000001" customHeight="1" x14ac:dyDescent="0.3">
      <c r="A271" s="1683"/>
      <c r="B271" s="752" t="s">
        <v>104</v>
      </c>
      <c r="C271" s="1609">
        <f>D271+E271+F271+G271+P271</f>
        <v>1071042.8570000001</v>
      </c>
      <c r="D271" s="1609">
        <v>0</v>
      </c>
      <c r="E271" s="1609">
        <f>'ФСКГС  '!H202</f>
        <v>720.303</v>
      </c>
      <c r="F271" s="1609">
        <f>'ФСКГС  '!H201</f>
        <v>1067940.804</v>
      </c>
      <c r="G271" s="1609">
        <f>'ФСКГС  '!H204</f>
        <v>0</v>
      </c>
      <c r="H271" s="1594"/>
      <c r="I271" s="1612"/>
      <c r="J271" s="1612"/>
      <c r="K271" s="1612"/>
      <c r="L271" s="1612"/>
      <c r="M271" s="1591"/>
      <c r="N271" s="1610"/>
      <c r="O271" s="1611"/>
      <c r="P271" s="1609">
        <f>'ФСКГС  '!H203</f>
        <v>2381.75</v>
      </c>
      <c r="Q271" s="105"/>
      <c r="R271" s="104"/>
    </row>
    <row r="272" spans="1:18" ht="20.100000000000001" customHeight="1" x14ac:dyDescent="0.3">
      <c r="A272" s="1683"/>
      <c r="B272" s="752" t="s">
        <v>105</v>
      </c>
      <c r="C272" s="1609">
        <f>C271/C270*100</f>
        <v>66.157694298330611</v>
      </c>
      <c r="D272" s="1609">
        <f>0</f>
        <v>0</v>
      </c>
      <c r="E272" s="1609">
        <f>E271/E270*100</f>
        <v>17.232046736618482</v>
      </c>
      <c r="F272" s="1609">
        <f>F271/F270*100</f>
        <v>67.878689025112266</v>
      </c>
      <c r="G272" s="1609">
        <f>0</f>
        <v>0</v>
      </c>
      <c r="H272" s="1594"/>
      <c r="I272" s="1612"/>
      <c r="J272" s="1612"/>
      <c r="K272" s="1612"/>
      <c r="L272" s="1612"/>
      <c r="M272" s="1591"/>
      <c r="N272" s="1610"/>
      <c r="O272" s="1611"/>
      <c r="P272" s="1609">
        <f>P271/P270*100</f>
        <v>11.649114535238603</v>
      </c>
      <c r="Q272" s="105"/>
      <c r="R272" s="104"/>
    </row>
    <row r="273" spans="1:18" s="946" customFormat="1" ht="19.5" customHeight="1" x14ac:dyDescent="0.3">
      <c r="A273" s="1689" t="s">
        <v>191</v>
      </c>
      <c r="B273" s="99" t="s">
        <v>1499</v>
      </c>
      <c r="C273" s="1595">
        <f>D273+E273+F273+G273+P273</f>
        <v>108308.89</v>
      </c>
      <c r="D273" s="1595">
        <v>0</v>
      </c>
      <c r="E273" s="1595">
        <f>0</f>
        <v>0</v>
      </c>
      <c r="F273" s="1595">
        <f>'ФСКГС  '!D238</f>
        <v>108308.89</v>
      </c>
      <c r="G273" s="1595">
        <v>0</v>
      </c>
      <c r="H273" s="1595"/>
      <c r="I273" s="1595"/>
      <c r="J273" s="1595"/>
      <c r="K273" s="1595"/>
      <c r="L273" s="1595"/>
      <c r="M273" s="1595"/>
      <c r="N273" s="1595"/>
      <c r="O273" s="1595"/>
      <c r="P273" s="1595">
        <v>0</v>
      </c>
      <c r="Q273" s="944"/>
      <c r="R273" s="945"/>
    </row>
    <row r="274" spans="1:18" ht="20.100000000000001" customHeight="1" x14ac:dyDescent="0.3">
      <c r="A274" s="1690"/>
      <c r="B274" s="752" t="s">
        <v>929</v>
      </c>
      <c r="C274" s="1609">
        <f>D274+E274+F274+G274+P274</f>
        <v>78761.236000000004</v>
      </c>
      <c r="D274" s="1609">
        <v>0</v>
      </c>
      <c r="E274" s="1609">
        <f>0</f>
        <v>0</v>
      </c>
      <c r="F274" s="1609">
        <f>'ФСКГС  '!H238</f>
        <v>78761.236000000004</v>
      </c>
      <c r="G274" s="1609">
        <v>0</v>
      </c>
      <c r="H274" s="1609"/>
      <c r="I274" s="1609"/>
      <c r="J274" s="1609"/>
      <c r="K274" s="1609"/>
      <c r="L274" s="1609"/>
      <c r="M274" s="1609"/>
      <c r="N274" s="1609"/>
      <c r="O274" s="1609"/>
      <c r="P274" s="1609">
        <v>0</v>
      </c>
      <c r="Q274" s="105"/>
      <c r="R274" s="104"/>
    </row>
    <row r="275" spans="1:18" ht="21" customHeight="1" x14ac:dyDescent="0.3">
      <c r="A275" s="1691"/>
      <c r="B275" s="752" t="s">
        <v>105</v>
      </c>
      <c r="C275" s="1609">
        <f>C274/C273*100</f>
        <v>72.719087048163829</v>
      </c>
      <c r="D275" s="1609">
        <v>0</v>
      </c>
      <c r="E275" s="1609">
        <f>0</f>
        <v>0</v>
      </c>
      <c r="F275" s="1609">
        <f>F274/F273*100</f>
        <v>72.719087048163829</v>
      </c>
      <c r="G275" s="1609">
        <v>0</v>
      </c>
      <c r="H275" s="1609" t="e">
        <f t="shared" ref="H275:O275" si="53">H274/H273*100</f>
        <v>#DIV/0!</v>
      </c>
      <c r="I275" s="1609" t="e">
        <f t="shared" si="53"/>
        <v>#DIV/0!</v>
      </c>
      <c r="J275" s="1609" t="e">
        <f t="shared" si="53"/>
        <v>#DIV/0!</v>
      </c>
      <c r="K275" s="1609" t="e">
        <f t="shared" si="53"/>
        <v>#DIV/0!</v>
      </c>
      <c r="L275" s="1609" t="e">
        <f t="shared" si="53"/>
        <v>#DIV/0!</v>
      </c>
      <c r="M275" s="1609" t="e">
        <f t="shared" si="53"/>
        <v>#DIV/0!</v>
      </c>
      <c r="N275" s="1609" t="e">
        <f t="shared" si="53"/>
        <v>#DIV/0!</v>
      </c>
      <c r="O275" s="1609" t="e">
        <f t="shared" si="53"/>
        <v>#DIV/0!</v>
      </c>
      <c r="P275" s="1609">
        <v>0</v>
      </c>
      <c r="Q275" s="105"/>
      <c r="R275" s="104"/>
    </row>
    <row r="276" spans="1:18" ht="29.25" customHeight="1" x14ac:dyDescent="0.3">
      <c r="A276" s="1695" t="s">
        <v>192</v>
      </c>
      <c r="B276" s="745" t="s">
        <v>193</v>
      </c>
      <c r="C276" s="1613">
        <f>D276+E276+F276+G276</f>
        <v>4915349.3</v>
      </c>
      <c r="D276" s="1613">
        <f t="shared" ref="D276:E276" si="54">D279+D282</f>
        <v>356925.4</v>
      </c>
      <c r="E276" s="1613">
        <f t="shared" si="54"/>
        <v>2970140.74</v>
      </c>
      <c r="F276" s="1613">
        <f>F279+F282</f>
        <v>1288283.1599999999</v>
      </c>
      <c r="G276" s="1613">
        <f t="shared" ref="G276:G277" si="55">G282</f>
        <v>300000</v>
      </c>
      <c r="H276" s="1594"/>
      <c r="I276" s="1612"/>
      <c r="J276" s="1612"/>
      <c r="K276" s="1612"/>
      <c r="L276" s="1612"/>
      <c r="M276" s="1591"/>
      <c r="N276" s="1610"/>
      <c r="O276" s="1611"/>
      <c r="P276" s="1613">
        <v>0</v>
      </c>
      <c r="Q276" s="515"/>
      <c r="R276" s="104"/>
    </row>
    <row r="277" spans="1:18" ht="20.100000000000001" customHeight="1" x14ac:dyDescent="0.3">
      <c r="A277" s="1695"/>
      <c r="B277" s="752" t="s">
        <v>104</v>
      </c>
      <c r="C277" s="1613">
        <f>D277+E277+F277+G277</f>
        <v>2462896.2060000002</v>
      </c>
      <c r="D277" s="1613">
        <f t="shared" ref="D277:E277" si="56">D280+D283</f>
        <v>354667.49</v>
      </c>
      <c r="E277" s="1613">
        <f t="shared" si="56"/>
        <v>1417938.5889999999</v>
      </c>
      <c r="F277" s="1613">
        <f>F280+F283</f>
        <v>688626.12700000009</v>
      </c>
      <c r="G277" s="1613">
        <f t="shared" si="55"/>
        <v>1664</v>
      </c>
      <c r="H277" s="1594"/>
      <c r="I277" s="1612"/>
      <c r="J277" s="1612"/>
      <c r="K277" s="1612"/>
      <c r="L277" s="1612"/>
      <c r="M277" s="1591"/>
      <c r="N277" s="1610"/>
      <c r="O277" s="1611"/>
      <c r="P277" s="1613">
        <v>0</v>
      </c>
      <c r="Q277" s="515"/>
      <c r="R277" s="104"/>
    </row>
    <row r="278" spans="1:18" ht="20.100000000000001" customHeight="1" x14ac:dyDescent="0.3">
      <c r="A278" s="1695"/>
      <c r="B278" s="752" t="s">
        <v>105</v>
      </c>
      <c r="C278" s="1613">
        <f>C277/C276*100</f>
        <v>50.106229602034603</v>
      </c>
      <c r="D278" s="1613">
        <f>D277/D276*100</f>
        <v>99.367400022525715</v>
      </c>
      <c r="E278" s="1613">
        <f>E277/E276*100</f>
        <v>47.739777779015277</v>
      </c>
      <c r="F278" s="1613">
        <f>F277/F276*100</f>
        <v>53.453010050989114</v>
      </c>
      <c r="G278" s="1613">
        <f>G277/G276*100</f>
        <v>0.55466666666666664</v>
      </c>
      <c r="H278" s="1594"/>
      <c r="I278" s="1612"/>
      <c r="J278" s="1612"/>
      <c r="K278" s="1612"/>
      <c r="L278" s="1612"/>
      <c r="M278" s="1591"/>
      <c r="N278" s="1610"/>
      <c r="O278" s="1611"/>
      <c r="P278" s="1613">
        <v>0</v>
      </c>
      <c r="Q278" s="515"/>
      <c r="R278" s="104"/>
    </row>
    <row r="279" spans="1:18" s="946" customFormat="1" ht="20.100000000000001" customHeight="1" x14ac:dyDescent="0.3">
      <c r="A279" s="1700" t="s">
        <v>194</v>
      </c>
      <c r="B279" s="99" t="s">
        <v>1059</v>
      </c>
      <c r="C279" s="448">
        <f>D279+E279+F279+G279+P279</f>
        <v>37104.239999999998</v>
      </c>
      <c r="D279" s="448">
        <v>0</v>
      </c>
      <c r="E279" s="448">
        <f>строительство!D20</f>
        <v>17127.71</v>
      </c>
      <c r="F279" s="448">
        <f>строительство!D21</f>
        <v>19976.53</v>
      </c>
      <c r="G279" s="448">
        <v>0</v>
      </c>
      <c r="H279" s="1599"/>
      <c r="I279" s="1599"/>
      <c r="J279" s="1599"/>
      <c r="K279" s="1599"/>
      <c r="L279" s="1599"/>
      <c r="M279" s="1601"/>
      <c r="N279" s="1601"/>
      <c r="O279" s="1603"/>
      <c r="P279" s="448">
        <v>0</v>
      </c>
      <c r="Q279" s="956"/>
      <c r="R279" s="945"/>
    </row>
    <row r="280" spans="1:18" s="946" customFormat="1" ht="20.100000000000001" customHeight="1" x14ac:dyDescent="0.3">
      <c r="A280" s="1701"/>
      <c r="B280" s="947" t="s">
        <v>104</v>
      </c>
      <c r="C280" s="448">
        <f t="shared" ref="C280" si="57">D280+E280+F280+G280+P280</f>
        <v>8091.83</v>
      </c>
      <c r="D280" s="448">
        <v>0</v>
      </c>
      <c r="E280" s="448">
        <f>строительство!E20</f>
        <v>8091.83</v>
      </c>
      <c r="F280" s="448">
        <v>0</v>
      </c>
      <c r="G280" s="448">
        <v>0</v>
      </c>
      <c r="H280" s="1599"/>
      <c r="I280" s="1599"/>
      <c r="J280" s="1599"/>
      <c r="K280" s="1599"/>
      <c r="L280" s="1599"/>
      <c r="M280" s="1601"/>
      <c r="N280" s="1601"/>
      <c r="O280" s="1603"/>
      <c r="P280" s="448">
        <v>0</v>
      </c>
      <c r="Q280" s="956"/>
      <c r="R280" s="945"/>
    </row>
    <row r="281" spans="1:18" s="946" customFormat="1" ht="19.5" customHeight="1" x14ac:dyDescent="0.3">
      <c r="A281" s="1702"/>
      <c r="B281" s="947" t="s">
        <v>105</v>
      </c>
      <c r="C281" s="448">
        <f>C280/C279*100</f>
        <v>21.808370148532891</v>
      </c>
      <c r="D281" s="448">
        <v>0</v>
      </c>
      <c r="E281" s="448">
        <f t="shared" ref="E281:O281" si="58">E280/E279*100</f>
        <v>47.244085753436977</v>
      </c>
      <c r="F281" s="448">
        <f t="shared" si="58"/>
        <v>0</v>
      </c>
      <c r="G281" s="448">
        <v>0</v>
      </c>
      <c r="H281" s="448" t="e">
        <f t="shared" si="58"/>
        <v>#DIV/0!</v>
      </c>
      <c r="I281" s="448" t="e">
        <f t="shared" si="58"/>
        <v>#DIV/0!</v>
      </c>
      <c r="J281" s="448" t="e">
        <f t="shared" si="58"/>
        <v>#DIV/0!</v>
      </c>
      <c r="K281" s="448" t="e">
        <f t="shared" si="58"/>
        <v>#DIV/0!</v>
      </c>
      <c r="L281" s="448" t="e">
        <f t="shared" si="58"/>
        <v>#DIV/0!</v>
      </c>
      <c r="M281" s="448" t="e">
        <f t="shared" si="58"/>
        <v>#DIV/0!</v>
      </c>
      <c r="N281" s="448" t="e">
        <f t="shared" si="58"/>
        <v>#DIV/0!</v>
      </c>
      <c r="O281" s="448" t="e">
        <f t="shared" si="58"/>
        <v>#DIV/0!</v>
      </c>
      <c r="P281" s="448">
        <v>0</v>
      </c>
      <c r="Q281" s="956"/>
      <c r="R281" s="945"/>
    </row>
    <row r="282" spans="1:18" s="946" customFormat="1" ht="30" customHeight="1" x14ac:dyDescent="0.3">
      <c r="A282" s="1683" t="s">
        <v>194</v>
      </c>
      <c r="B282" s="99" t="s">
        <v>398</v>
      </c>
      <c r="C282" s="1595">
        <f>E282+F282+G282+P282+D282</f>
        <v>4878245.0600000005</v>
      </c>
      <c r="D282" s="1595">
        <f>строительство!D58</f>
        <v>356925.4</v>
      </c>
      <c r="E282" s="1595">
        <f>строительство!D59</f>
        <v>2953013.0300000003</v>
      </c>
      <c r="F282" s="1595">
        <f>строительство!D60</f>
        <v>1268306.6299999999</v>
      </c>
      <c r="G282" s="1595">
        <f>строительство!D61</f>
        <v>300000</v>
      </c>
      <c r="H282" s="1598"/>
      <c r="I282" s="1599"/>
      <c r="J282" s="1599"/>
      <c r="K282" s="1599"/>
      <c r="L282" s="1599"/>
      <c r="M282" s="1602"/>
      <c r="N282" s="1601"/>
      <c r="O282" s="1603"/>
      <c r="P282" s="1595">
        <v>0</v>
      </c>
      <c r="Q282" s="956"/>
      <c r="R282" s="945"/>
    </row>
    <row r="283" spans="1:18" ht="20.100000000000001" customHeight="1" x14ac:dyDescent="0.3">
      <c r="A283" s="1683"/>
      <c r="B283" s="752" t="s">
        <v>104</v>
      </c>
      <c r="C283" s="1609">
        <f>D283+E283+F283+G283+P283</f>
        <v>2454804.3760000002</v>
      </c>
      <c r="D283" s="1609">
        <f>строительство!H58</f>
        <v>354667.49</v>
      </c>
      <c r="E283" s="1609">
        <f>строительство!H59</f>
        <v>1409846.7589999998</v>
      </c>
      <c r="F283" s="1609">
        <f>строительство!H60</f>
        <v>688626.12700000009</v>
      </c>
      <c r="G283" s="1609">
        <f>строительство!H61</f>
        <v>1664</v>
      </c>
      <c r="H283" s="1594"/>
      <c r="I283" s="1612"/>
      <c r="J283" s="1612"/>
      <c r="K283" s="1612"/>
      <c r="L283" s="1612"/>
      <c r="M283" s="1591"/>
      <c r="N283" s="1610"/>
      <c r="O283" s="1611"/>
      <c r="P283" s="1609">
        <v>0</v>
      </c>
      <c r="Q283" s="515"/>
      <c r="R283" s="104"/>
    </row>
    <row r="284" spans="1:18" ht="20.100000000000001" customHeight="1" x14ac:dyDescent="0.3">
      <c r="A284" s="1683"/>
      <c r="B284" s="752" t="s">
        <v>105</v>
      </c>
      <c r="C284" s="1609">
        <f>C283/C282*100</f>
        <v>50.321464908120049</v>
      </c>
      <c r="D284" s="1609">
        <f>D283/D282*100</f>
        <v>99.367400022525715</v>
      </c>
      <c r="E284" s="1609">
        <f>E283/E282*100</f>
        <v>47.74265283211431</v>
      </c>
      <c r="F284" s="1609">
        <f>F283/F282*100</f>
        <v>54.294924485256388</v>
      </c>
      <c r="G284" s="1609">
        <f>G283/G282*100</f>
        <v>0.55466666666666664</v>
      </c>
      <c r="H284" s="1594"/>
      <c r="I284" s="1612"/>
      <c r="J284" s="1612"/>
      <c r="K284" s="1612"/>
      <c r="L284" s="1612"/>
      <c r="M284" s="1591"/>
      <c r="N284" s="1610"/>
      <c r="O284" s="1611"/>
      <c r="P284" s="1609">
        <v>0</v>
      </c>
      <c r="Q284" s="515"/>
      <c r="R284" s="104"/>
    </row>
    <row r="285" spans="1:18" ht="21.75" customHeight="1" x14ac:dyDescent="0.3">
      <c r="A285" s="1695" t="s">
        <v>195</v>
      </c>
      <c r="B285" s="745" t="s">
        <v>196</v>
      </c>
      <c r="C285" s="1613">
        <f>D285+E285+F285+G285</f>
        <v>11964.048000000001</v>
      </c>
      <c r="D285" s="1613">
        <f>D288</f>
        <v>0</v>
      </c>
      <c r="E285" s="1613">
        <f t="shared" ref="E285:P285" si="59">E288</f>
        <v>0</v>
      </c>
      <c r="F285" s="1613">
        <f t="shared" si="59"/>
        <v>11964.048000000001</v>
      </c>
      <c r="G285" s="1613">
        <f t="shared" si="59"/>
        <v>0</v>
      </c>
      <c r="H285" s="1613">
        <f t="shared" si="59"/>
        <v>0</v>
      </c>
      <c r="I285" s="1613">
        <f t="shared" si="59"/>
        <v>0</v>
      </c>
      <c r="J285" s="1613">
        <f t="shared" si="59"/>
        <v>0</v>
      </c>
      <c r="K285" s="1613">
        <f t="shared" si="59"/>
        <v>0</v>
      </c>
      <c r="L285" s="1613">
        <f t="shared" si="59"/>
        <v>0</v>
      </c>
      <c r="M285" s="1613">
        <f t="shared" si="59"/>
        <v>0</v>
      </c>
      <c r="N285" s="1613">
        <f t="shared" si="59"/>
        <v>0</v>
      </c>
      <c r="O285" s="1613">
        <f t="shared" si="59"/>
        <v>0</v>
      </c>
      <c r="P285" s="1613">
        <f t="shared" si="59"/>
        <v>0</v>
      </c>
      <c r="Q285" s="515"/>
      <c r="R285" s="104"/>
    </row>
    <row r="286" spans="1:18" ht="20.100000000000001" customHeight="1" x14ac:dyDescent="0.3">
      <c r="A286" s="1695"/>
      <c r="B286" s="752" t="s">
        <v>104</v>
      </c>
      <c r="C286" s="1613">
        <f>D286+E286+F286+G286</f>
        <v>3174.154</v>
      </c>
      <c r="D286" s="1613">
        <f>D289</f>
        <v>0</v>
      </c>
      <c r="E286" s="1613">
        <f t="shared" ref="E286:P286" si="60">E289</f>
        <v>0</v>
      </c>
      <c r="F286" s="1613">
        <f t="shared" si="60"/>
        <v>3174.154</v>
      </c>
      <c r="G286" s="1613">
        <f t="shared" si="60"/>
        <v>0</v>
      </c>
      <c r="H286" s="1613">
        <f t="shared" si="60"/>
        <v>0</v>
      </c>
      <c r="I286" s="1613">
        <f t="shared" si="60"/>
        <v>0</v>
      </c>
      <c r="J286" s="1613">
        <f t="shared" si="60"/>
        <v>0</v>
      </c>
      <c r="K286" s="1613">
        <f t="shared" si="60"/>
        <v>0</v>
      </c>
      <c r="L286" s="1613">
        <f t="shared" si="60"/>
        <v>0</v>
      </c>
      <c r="M286" s="1613">
        <f t="shared" si="60"/>
        <v>0</v>
      </c>
      <c r="N286" s="1613">
        <f t="shared" si="60"/>
        <v>0</v>
      </c>
      <c r="O286" s="1613">
        <f t="shared" si="60"/>
        <v>0</v>
      </c>
      <c r="P286" s="1613">
        <f t="shared" si="60"/>
        <v>0</v>
      </c>
      <c r="Q286" s="515"/>
      <c r="R286" s="104"/>
    </row>
    <row r="287" spans="1:18" ht="20.100000000000001" customHeight="1" x14ac:dyDescent="0.3">
      <c r="A287" s="1695"/>
      <c r="B287" s="752" t="s">
        <v>105</v>
      </c>
      <c r="C287" s="1613">
        <f>C286/C285*100</f>
        <v>26.530769518811692</v>
      </c>
      <c r="D287" s="1613">
        <v>0</v>
      </c>
      <c r="E287" s="1613">
        <v>0</v>
      </c>
      <c r="F287" s="1613">
        <f>F286/F285*100</f>
        <v>26.530769518811692</v>
      </c>
      <c r="G287" s="1613">
        <v>0</v>
      </c>
      <c r="H287" s="1594"/>
      <c r="I287" s="1612"/>
      <c r="J287" s="1612"/>
      <c r="K287" s="1612"/>
      <c r="L287" s="1612"/>
      <c r="M287" s="1591"/>
      <c r="N287" s="1610"/>
      <c r="O287" s="1611"/>
      <c r="P287" s="1613">
        <v>0</v>
      </c>
      <c r="Q287" s="515"/>
      <c r="R287" s="104"/>
    </row>
    <row r="288" spans="1:18" ht="42.75" customHeight="1" x14ac:dyDescent="0.3">
      <c r="A288" s="1683" t="s">
        <v>197</v>
      </c>
      <c r="B288" s="754" t="s">
        <v>984</v>
      </c>
      <c r="C288" s="1609">
        <f>D288+E288+F288+G288</f>
        <v>11964.048000000001</v>
      </c>
      <c r="D288" s="1609">
        <v>0</v>
      </c>
      <c r="E288" s="1609">
        <v>0</v>
      </c>
      <c r="F288" s="1609">
        <f>Переселение!D30</f>
        <v>11964.048000000001</v>
      </c>
      <c r="G288" s="1609">
        <v>0</v>
      </c>
      <c r="H288" s="1594"/>
      <c r="I288" s="1612"/>
      <c r="J288" s="1612"/>
      <c r="K288" s="1612"/>
      <c r="L288" s="1612"/>
      <c r="M288" s="1591"/>
      <c r="N288" s="1610"/>
      <c r="O288" s="1611"/>
      <c r="P288" s="1609">
        <f>0</f>
        <v>0</v>
      </c>
      <c r="Q288" s="515"/>
      <c r="R288" s="104"/>
    </row>
    <row r="289" spans="1:21" ht="20.100000000000001" customHeight="1" x14ac:dyDescent="0.3">
      <c r="A289" s="1683"/>
      <c r="B289" s="752" t="s">
        <v>104</v>
      </c>
      <c r="C289" s="1609">
        <f>D289+E289+F289+G289</f>
        <v>3174.154</v>
      </c>
      <c r="D289" s="1609">
        <v>0</v>
      </c>
      <c r="E289" s="1609">
        <v>0</v>
      </c>
      <c r="F289" s="1609">
        <f>Переселение!H30</f>
        <v>3174.154</v>
      </c>
      <c r="G289" s="1609">
        <v>0</v>
      </c>
      <c r="H289" s="1594"/>
      <c r="I289" s="1612"/>
      <c r="J289" s="1612"/>
      <c r="K289" s="1612"/>
      <c r="L289" s="1612"/>
      <c r="M289" s="1591"/>
      <c r="N289" s="1610"/>
      <c r="O289" s="1611"/>
      <c r="P289" s="1609">
        <f>0</f>
        <v>0</v>
      </c>
      <c r="Q289" s="515"/>
      <c r="R289" s="104"/>
    </row>
    <row r="290" spans="1:21" ht="20.100000000000001" customHeight="1" x14ac:dyDescent="0.3">
      <c r="A290" s="1683"/>
      <c r="B290" s="752" t="s">
        <v>105</v>
      </c>
      <c r="C290" s="1609">
        <f>C289/C288*100</f>
        <v>26.530769518811692</v>
      </c>
      <c r="D290" s="1609">
        <v>0</v>
      </c>
      <c r="E290" s="1609">
        <v>0</v>
      </c>
      <c r="F290" s="1609">
        <f>F289/F288*100</f>
        <v>26.530769518811692</v>
      </c>
      <c r="G290" s="1609">
        <v>0</v>
      </c>
      <c r="H290" s="1594"/>
      <c r="I290" s="1612"/>
      <c r="J290" s="1612"/>
      <c r="K290" s="1612"/>
      <c r="L290" s="1612"/>
      <c r="M290" s="1591"/>
      <c r="N290" s="1610"/>
      <c r="O290" s="1611"/>
      <c r="P290" s="1609">
        <v>0</v>
      </c>
      <c r="Q290" s="515"/>
      <c r="R290" s="104"/>
    </row>
    <row r="291" spans="1:21" ht="23.25" customHeight="1" x14ac:dyDescent="0.3">
      <c r="A291" s="1685"/>
      <c r="B291" s="743" t="s">
        <v>198</v>
      </c>
      <c r="C291" s="1613">
        <f>D291+E291+F291+G291+P291</f>
        <v>21016606.652000003</v>
      </c>
      <c r="D291" s="1613">
        <f t="shared" ref="D291:E291" si="61">D285+D276+D264+D252+D237+D225+D207+D195+D180+D159+D141+D117+D102+D90+D81+D60+D48+D24+D15</f>
        <v>655675.93299999996</v>
      </c>
      <c r="E291" s="1613">
        <f t="shared" si="61"/>
        <v>8943480.4110000003</v>
      </c>
      <c r="F291" s="1613">
        <f>F285+F276+F264+F252+F237+F225+F207+F195+F180+F159+F141+F117+F102+F90+F81+F60+F48+F24+F15</f>
        <v>10753823.607999999</v>
      </c>
      <c r="G291" s="1613">
        <f>G285+G276+G264+G252+G237+G225+G207+G195+G180+G159+G141+G117+G102+G90+G81+G60+G48+G24+G15</f>
        <v>643180.94000000006</v>
      </c>
      <c r="H291" s="1613" t="e">
        <f t="shared" ref="H291:O291" si="62">H15+H24+H48+H60+H81+H90+H102+H117+H141+H159+H180+H195+H207+H225+H237+H252+H264+H276+H285</f>
        <v>#REF!</v>
      </c>
      <c r="I291" s="1613" t="e">
        <f t="shared" si="62"/>
        <v>#REF!</v>
      </c>
      <c r="J291" s="1613" t="e">
        <f t="shared" si="62"/>
        <v>#REF!</v>
      </c>
      <c r="K291" s="1613" t="e">
        <f t="shared" si="62"/>
        <v>#REF!</v>
      </c>
      <c r="L291" s="1613" t="e">
        <f t="shared" si="62"/>
        <v>#REF!</v>
      </c>
      <c r="M291" s="1613" t="e">
        <f t="shared" si="62"/>
        <v>#REF!</v>
      </c>
      <c r="N291" s="1613" t="e">
        <f t="shared" si="62"/>
        <v>#REF!</v>
      </c>
      <c r="O291" s="1613" t="e">
        <f t="shared" si="62"/>
        <v>#REF!</v>
      </c>
      <c r="P291" s="1613">
        <f>P285+P276+P264+P252+P237+P225+P207+P195+P180+P159+P141+P117+P102+P90+P81+P60+P48+P24+P15</f>
        <v>20445.759999999998</v>
      </c>
      <c r="Q291" s="515"/>
      <c r="R291" s="516"/>
      <c r="T291" s="31"/>
      <c r="U291" s="32"/>
    </row>
    <row r="292" spans="1:21" ht="23.25" customHeight="1" x14ac:dyDescent="0.3">
      <c r="A292" s="1685"/>
      <c r="B292" s="752" t="s">
        <v>104</v>
      </c>
      <c r="C292" s="1613">
        <f>E292+F292+G292+P292+D292</f>
        <v>12972700.630000001</v>
      </c>
      <c r="D292" s="1613">
        <f>D25+D49+D61+D82+D91+D103+D118+D142+D160+D181+D196+D208+D226+D238+D253+D265+D277+D286</f>
        <v>552029.35</v>
      </c>
      <c r="E292" s="1613">
        <f>E25+E49+E61+E82+E91+E103+E118+E142+E160+E181+E196+E208+E226+E238+E253+E265+E277+E286</f>
        <v>5366462.0510000009</v>
      </c>
      <c r="F292" s="1613">
        <f>F25+F49+F61+F82+F91+F103+F118+F142+F160+F181+F196+F208+F226+F238+F253+F265+F277+F286</f>
        <v>6916093.2089999998</v>
      </c>
      <c r="G292" s="1613">
        <f>G142+G160+G181+G277</f>
        <v>135734.26999999999</v>
      </c>
      <c r="H292" s="1613" t="e">
        <f t="shared" ref="H292:P292" si="63">H25+H49+H61+H82+H91+H103+H118+H142+H160+H181+H196+H208+H226+H238+H253+H265+H277+H286</f>
        <v>#REF!</v>
      </c>
      <c r="I292" s="1613" t="e">
        <f t="shared" si="63"/>
        <v>#REF!</v>
      </c>
      <c r="J292" s="1613" t="e">
        <f t="shared" si="63"/>
        <v>#REF!</v>
      </c>
      <c r="K292" s="1613" t="e">
        <f t="shared" si="63"/>
        <v>#REF!</v>
      </c>
      <c r="L292" s="1613" t="e">
        <f t="shared" si="63"/>
        <v>#REF!</v>
      </c>
      <c r="M292" s="1613" t="e">
        <f t="shared" si="63"/>
        <v>#REF!</v>
      </c>
      <c r="N292" s="1613" t="e">
        <f t="shared" si="63"/>
        <v>#REF!</v>
      </c>
      <c r="O292" s="1613" t="e">
        <f t="shared" si="63"/>
        <v>#REF!</v>
      </c>
      <c r="P292" s="1613">
        <f t="shared" si="63"/>
        <v>2381.75</v>
      </c>
      <c r="Q292" s="515"/>
      <c r="R292" s="516"/>
      <c r="T292" s="31"/>
    </row>
    <row r="293" spans="1:21" ht="17.25" customHeight="1" x14ac:dyDescent="0.3">
      <c r="A293" s="1685"/>
      <c r="B293" s="752" t="s">
        <v>105</v>
      </c>
      <c r="C293" s="1613">
        <f>C292/C291*100</f>
        <v>61.725952456580238</v>
      </c>
      <c r="D293" s="1613">
        <f t="shared" ref="D293:O293" si="64">D292/D291*100</f>
        <v>84.192406982856269</v>
      </c>
      <c r="E293" s="1613">
        <f t="shared" si="64"/>
        <v>60.004179630108446</v>
      </c>
      <c r="F293" s="1613">
        <f t="shared" si="64"/>
        <v>64.312875690605253</v>
      </c>
      <c r="G293" s="1613">
        <f t="shared" si="64"/>
        <v>21.103590227658174</v>
      </c>
      <c r="H293" s="1613" t="e">
        <f t="shared" si="64"/>
        <v>#REF!</v>
      </c>
      <c r="I293" s="1613" t="e">
        <f t="shared" si="64"/>
        <v>#REF!</v>
      </c>
      <c r="J293" s="1613" t="e">
        <f t="shared" si="64"/>
        <v>#REF!</v>
      </c>
      <c r="K293" s="1613" t="e">
        <f t="shared" si="64"/>
        <v>#REF!</v>
      </c>
      <c r="L293" s="1613" t="e">
        <f t="shared" si="64"/>
        <v>#REF!</v>
      </c>
      <c r="M293" s="1613" t="e">
        <f t="shared" si="64"/>
        <v>#REF!</v>
      </c>
      <c r="N293" s="1613" t="e">
        <f t="shared" si="64"/>
        <v>#REF!</v>
      </c>
      <c r="O293" s="1613" t="e">
        <f t="shared" si="64"/>
        <v>#REF!</v>
      </c>
      <c r="P293" s="1613">
        <f t="shared" ref="P293" si="65">P292/P291*100</f>
        <v>11.649114535238603</v>
      </c>
      <c r="Q293" s="105"/>
      <c r="R293" s="104"/>
    </row>
    <row r="294" spans="1:21" ht="18.75" x14ac:dyDescent="0.3">
      <c r="A294" s="101"/>
      <c r="B294" s="102"/>
      <c r="C294" s="103"/>
      <c r="D294" s="517"/>
      <c r="E294" s="517"/>
      <c r="F294" s="517"/>
      <c r="G294" s="517"/>
      <c r="H294" s="513"/>
      <c r="I294" s="104"/>
      <c r="J294" s="104"/>
      <c r="K294" s="104"/>
      <c r="L294" s="104"/>
      <c r="M294" s="105"/>
      <c r="N294" s="105"/>
      <c r="O294" s="105"/>
      <c r="P294" s="517"/>
      <c r="Q294" s="105"/>
      <c r="R294" s="104"/>
    </row>
    <row r="295" spans="1:21" ht="18.75" x14ac:dyDescent="0.3">
      <c r="A295" s="101"/>
      <c r="B295" s="102"/>
      <c r="C295" s="103"/>
      <c r="D295" s="517"/>
      <c r="E295" s="516"/>
      <c r="F295" s="517" t="s">
        <v>199</v>
      </c>
      <c r="G295" s="517"/>
      <c r="H295" s="513"/>
      <c r="I295" s="104"/>
      <c r="J295" s="104"/>
      <c r="K295" s="104"/>
      <c r="L295" s="104"/>
      <c r="M295" s="105"/>
      <c r="N295" s="105"/>
      <c r="O295" s="105"/>
      <c r="P295" s="517"/>
      <c r="Q295" s="105"/>
      <c r="R295" s="104"/>
      <c r="S295" s="31"/>
    </row>
    <row r="296" spans="1:21" ht="18.75" x14ac:dyDescent="0.3">
      <c r="A296" s="101"/>
      <c r="B296" s="102"/>
      <c r="C296" s="103"/>
      <c r="D296" s="517"/>
      <c r="E296" s="517"/>
      <c r="F296" s="517"/>
      <c r="G296" s="517"/>
      <c r="H296" s="513"/>
      <c r="I296" s="104"/>
      <c r="J296" s="104"/>
      <c r="K296" s="104"/>
      <c r="L296" s="104"/>
      <c r="M296" s="105"/>
      <c r="N296" s="105"/>
      <c r="O296" s="105"/>
      <c r="P296" s="517"/>
      <c r="Q296" s="105"/>
      <c r="R296" s="104"/>
    </row>
    <row r="297" spans="1:21" ht="18.75" x14ac:dyDescent="0.3">
      <c r="A297" s="101"/>
      <c r="B297" s="102"/>
      <c r="C297" s="103"/>
      <c r="D297" s="517"/>
      <c r="E297" s="517"/>
      <c r="F297" s="517"/>
      <c r="G297" s="517"/>
      <c r="H297" s="513"/>
      <c r="I297" s="104"/>
      <c r="J297" s="104"/>
      <c r="K297" s="104"/>
      <c r="L297" s="104"/>
      <c r="M297" s="105"/>
      <c r="N297" s="105"/>
      <c r="O297" s="105"/>
      <c r="P297" s="517"/>
      <c r="Q297" s="105"/>
      <c r="R297" s="104"/>
      <c r="S297" s="31"/>
    </row>
    <row r="298" spans="1:21" ht="18.75" x14ac:dyDescent="0.3">
      <c r="A298" s="101"/>
      <c r="B298" s="102"/>
      <c r="C298" s="103"/>
      <c r="D298" s="517"/>
      <c r="E298" s="517"/>
      <c r="F298" s="517"/>
      <c r="G298" s="517"/>
      <c r="H298" s="513"/>
      <c r="I298" s="104"/>
      <c r="J298" s="104"/>
      <c r="K298" s="104"/>
      <c r="L298" s="104"/>
      <c r="M298" s="105"/>
      <c r="N298" s="105"/>
      <c r="O298" s="105"/>
      <c r="P298" s="517"/>
      <c r="Q298" s="105"/>
      <c r="R298" s="104"/>
    </row>
  </sheetData>
  <mergeCells count="106">
    <mergeCell ref="A279:A281"/>
    <mergeCell ref="A273:A275"/>
    <mergeCell ref="A72:A74"/>
    <mergeCell ref="A11:P11"/>
    <mergeCell ref="A186:A188"/>
    <mergeCell ref="A189:A191"/>
    <mergeCell ref="A192:A194"/>
    <mergeCell ref="A195:A197"/>
    <mergeCell ref="A198:A200"/>
    <mergeCell ref="A168:A170"/>
    <mergeCell ref="A171:A173"/>
    <mergeCell ref="A174:A176"/>
    <mergeCell ref="A177:A179"/>
    <mergeCell ref="A180:A182"/>
    <mergeCell ref="A183:A185"/>
    <mergeCell ref="A150:A152"/>
    <mergeCell ref="A153:A155"/>
    <mergeCell ref="A156:A158"/>
    <mergeCell ref="A159:A161"/>
    <mergeCell ref="A204:A206"/>
    <mergeCell ref="A207:A209"/>
    <mergeCell ref="A210:A212"/>
    <mergeCell ref="A213:A215"/>
    <mergeCell ref="A222:A224"/>
    <mergeCell ref="E1:G1"/>
    <mergeCell ref="E2:G2"/>
    <mergeCell ref="E4:G4"/>
    <mergeCell ref="E3:G3"/>
    <mergeCell ref="A165:A167"/>
    <mergeCell ref="A288:A290"/>
    <mergeCell ref="A291:A293"/>
    <mergeCell ref="A261:A263"/>
    <mergeCell ref="A264:A266"/>
    <mergeCell ref="A267:A269"/>
    <mergeCell ref="A270:A272"/>
    <mergeCell ref="A276:A278"/>
    <mergeCell ref="A237:A239"/>
    <mergeCell ref="A240:A242"/>
    <mergeCell ref="A243:A245"/>
    <mergeCell ref="A252:A254"/>
    <mergeCell ref="A255:A257"/>
    <mergeCell ref="A258:A260"/>
    <mergeCell ref="A246:A248"/>
    <mergeCell ref="A249:A251"/>
    <mergeCell ref="A282:A284"/>
    <mergeCell ref="A285:A287"/>
    <mergeCell ref="A219:A221"/>
    <mergeCell ref="A234:A236"/>
    <mergeCell ref="A225:A227"/>
    <mergeCell ref="A228:A230"/>
    <mergeCell ref="A231:A233"/>
    <mergeCell ref="A201:A203"/>
    <mergeCell ref="A96:A98"/>
    <mergeCell ref="A99:A101"/>
    <mergeCell ref="A102:A104"/>
    <mergeCell ref="A105:A107"/>
    <mergeCell ref="A108:A110"/>
    <mergeCell ref="A216:A218"/>
    <mergeCell ref="A51:A53"/>
    <mergeCell ref="A54:A56"/>
    <mergeCell ref="A30:A31"/>
    <mergeCell ref="A75:A77"/>
    <mergeCell ref="A81:A83"/>
    <mergeCell ref="A84:A86"/>
    <mergeCell ref="A162:A164"/>
    <mergeCell ref="A132:A134"/>
    <mergeCell ref="A135:A137"/>
    <mergeCell ref="A138:A140"/>
    <mergeCell ref="A141:A143"/>
    <mergeCell ref="A144:A146"/>
    <mergeCell ref="A147:A149"/>
    <mergeCell ref="A111:A113"/>
    <mergeCell ref="A117:A119"/>
    <mergeCell ref="A120:A122"/>
    <mergeCell ref="A123:A125"/>
    <mergeCell ref="A126:A128"/>
    <mergeCell ref="A129:A131"/>
    <mergeCell ref="A114:A116"/>
    <mergeCell ref="A87:A89"/>
    <mergeCell ref="A90:A92"/>
    <mergeCell ref="A93:A95"/>
    <mergeCell ref="A78:A80"/>
    <mergeCell ref="A63:A65"/>
    <mergeCell ref="A66:A68"/>
    <mergeCell ref="A69:A71"/>
    <mergeCell ref="A7:G7"/>
    <mergeCell ref="A8:G8"/>
    <mergeCell ref="A15:A17"/>
    <mergeCell ref="A18:A20"/>
    <mergeCell ref="A9:G9"/>
    <mergeCell ref="A10:G10"/>
    <mergeCell ref="A12:A14"/>
    <mergeCell ref="B12:B14"/>
    <mergeCell ref="C13:C14"/>
    <mergeCell ref="C12:P12"/>
    <mergeCell ref="D13:P13"/>
    <mergeCell ref="A21:A23"/>
    <mergeCell ref="A24:A26"/>
    <mergeCell ref="A27:A29"/>
    <mergeCell ref="A33:A35"/>
    <mergeCell ref="A36:A38"/>
    <mergeCell ref="A57:A59"/>
    <mergeCell ref="A60:A62"/>
    <mergeCell ref="A39:A41"/>
    <mergeCell ref="A42:A44"/>
    <mergeCell ref="A48:A50"/>
  </mergeCells>
  <printOptions horizontalCentered="1"/>
  <pageMargins left="0.78740157480314965" right="0.39370078740157483" top="0.78740157480314965" bottom="0.78740157480314965" header="0.51181102362204722" footer="0.39370078740157483"/>
  <pageSetup paperSize="9" scale="61" fitToHeight="0" orientation="landscape" useFirstPageNumber="1" r:id="rId1"/>
  <headerFooter>
    <oddFooter>&amp;R&amp;"Times New Roman,обычный"&amp;14&amp;P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1"/>
  <sheetViews>
    <sheetView view="pageBreakPreview" zoomScale="60" zoomScaleNormal="60" zoomScalePageLayoutView="60" workbookViewId="0">
      <selection activeCell="D9" sqref="D9:J9"/>
    </sheetView>
  </sheetViews>
  <sheetFormatPr defaultColWidth="11.42578125" defaultRowHeight="20.25" customHeight="1" x14ac:dyDescent="0.25"/>
  <cols>
    <col min="1" max="1" width="8.7109375" style="22" customWidth="1"/>
    <col min="2" max="2" width="45.7109375" style="621" customWidth="1"/>
    <col min="3" max="3" width="15.7109375" style="621" customWidth="1"/>
    <col min="4" max="4" width="17.7109375" style="22" customWidth="1"/>
    <col min="5" max="5" width="17.7109375" style="621" customWidth="1"/>
    <col min="6" max="6" width="12.7109375" style="621" customWidth="1"/>
    <col min="7" max="7" width="35.7109375" style="23" customWidth="1"/>
    <col min="8" max="8" width="17.7109375" style="621" customWidth="1"/>
    <col min="9" max="9" width="12.7109375" style="621" customWidth="1"/>
    <col min="10" max="10" width="31" style="23" customWidth="1"/>
    <col min="11" max="11" width="13.28515625" style="621" bestFit="1" customWidth="1"/>
    <col min="12" max="13" width="11.42578125" style="621"/>
    <col min="14" max="14" width="61.85546875" style="621" customWidth="1"/>
    <col min="15" max="256" width="11.42578125" style="621"/>
    <col min="257" max="257" width="8.7109375" style="621" customWidth="1"/>
    <col min="258" max="258" width="37.85546875" style="621" customWidth="1"/>
    <col min="259" max="259" width="21.7109375" style="621" customWidth="1"/>
    <col min="260" max="260" width="19.7109375" style="621" customWidth="1"/>
    <col min="261" max="261" width="17.5703125" style="621" customWidth="1"/>
    <col min="262" max="262" width="14.7109375" style="621" customWidth="1"/>
    <col min="263" max="263" width="36.7109375" style="621" customWidth="1"/>
    <col min="264" max="264" width="14.7109375" style="621" customWidth="1"/>
    <col min="265" max="265" width="19.42578125" style="621" customWidth="1"/>
    <col min="266" max="266" width="27.140625" style="621" customWidth="1"/>
    <col min="267" max="267" width="13.28515625" style="621" bestFit="1" customWidth="1"/>
    <col min="268" max="512" width="11.42578125" style="621"/>
    <col min="513" max="513" width="8.7109375" style="621" customWidth="1"/>
    <col min="514" max="514" width="37.85546875" style="621" customWidth="1"/>
    <col min="515" max="515" width="21.7109375" style="621" customWidth="1"/>
    <col min="516" max="516" width="19.7109375" style="621" customWidth="1"/>
    <col min="517" max="517" width="17.5703125" style="621" customWidth="1"/>
    <col min="518" max="518" width="14.7109375" style="621" customWidth="1"/>
    <col min="519" max="519" width="36.7109375" style="621" customWidth="1"/>
    <col min="520" max="520" width="14.7109375" style="621" customWidth="1"/>
    <col min="521" max="521" width="19.42578125" style="621" customWidth="1"/>
    <col min="522" max="522" width="27.140625" style="621" customWidth="1"/>
    <col min="523" max="523" width="13.28515625" style="621" bestFit="1" customWidth="1"/>
    <col min="524" max="768" width="11.42578125" style="621"/>
    <col min="769" max="769" width="8.7109375" style="621" customWidth="1"/>
    <col min="770" max="770" width="37.85546875" style="621" customWidth="1"/>
    <col min="771" max="771" width="21.7109375" style="621" customWidth="1"/>
    <col min="772" max="772" width="19.7109375" style="621" customWidth="1"/>
    <col min="773" max="773" width="17.5703125" style="621" customWidth="1"/>
    <col min="774" max="774" width="14.7109375" style="621" customWidth="1"/>
    <col min="775" max="775" width="36.7109375" style="621" customWidth="1"/>
    <col min="776" max="776" width="14.7109375" style="621" customWidth="1"/>
    <col min="777" max="777" width="19.42578125" style="621" customWidth="1"/>
    <col min="778" max="778" width="27.140625" style="621" customWidth="1"/>
    <col min="779" max="779" width="13.28515625" style="621" bestFit="1" customWidth="1"/>
    <col min="780" max="1024" width="11.42578125" style="621"/>
    <col min="1025" max="1025" width="8.7109375" style="621" customWidth="1"/>
    <col min="1026" max="1026" width="37.85546875" style="621" customWidth="1"/>
    <col min="1027" max="1027" width="21.7109375" style="621" customWidth="1"/>
    <col min="1028" max="1028" width="19.7109375" style="621" customWidth="1"/>
    <col min="1029" max="1029" width="17.5703125" style="621" customWidth="1"/>
    <col min="1030" max="1030" width="14.7109375" style="621" customWidth="1"/>
    <col min="1031" max="1031" width="36.7109375" style="621" customWidth="1"/>
    <col min="1032" max="1032" width="14.7109375" style="621" customWidth="1"/>
    <col min="1033" max="1033" width="19.42578125" style="621" customWidth="1"/>
    <col min="1034" max="1034" width="27.140625" style="621" customWidth="1"/>
    <col min="1035" max="1035" width="13.28515625" style="621" bestFit="1" customWidth="1"/>
    <col min="1036" max="1280" width="11.42578125" style="621"/>
    <col min="1281" max="1281" width="8.7109375" style="621" customWidth="1"/>
    <col min="1282" max="1282" width="37.85546875" style="621" customWidth="1"/>
    <col min="1283" max="1283" width="21.7109375" style="621" customWidth="1"/>
    <col min="1284" max="1284" width="19.7109375" style="621" customWidth="1"/>
    <col min="1285" max="1285" width="17.5703125" style="621" customWidth="1"/>
    <col min="1286" max="1286" width="14.7109375" style="621" customWidth="1"/>
    <col min="1287" max="1287" width="36.7109375" style="621" customWidth="1"/>
    <col min="1288" max="1288" width="14.7109375" style="621" customWidth="1"/>
    <col min="1289" max="1289" width="19.42578125" style="621" customWidth="1"/>
    <col min="1290" max="1290" width="27.140625" style="621" customWidth="1"/>
    <col min="1291" max="1291" width="13.28515625" style="621" bestFit="1" customWidth="1"/>
    <col min="1292" max="1536" width="11.42578125" style="621"/>
    <col min="1537" max="1537" width="8.7109375" style="621" customWidth="1"/>
    <col min="1538" max="1538" width="37.85546875" style="621" customWidth="1"/>
    <col min="1539" max="1539" width="21.7109375" style="621" customWidth="1"/>
    <col min="1540" max="1540" width="19.7109375" style="621" customWidth="1"/>
    <col min="1541" max="1541" width="17.5703125" style="621" customWidth="1"/>
    <col min="1542" max="1542" width="14.7109375" style="621" customWidth="1"/>
    <col min="1543" max="1543" width="36.7109375" style="621" customWidth="1"/>
    <col min="1544" max="1544" width="14.7109375" style="621" customWidth="1"/>
    <col min="1545" max="1545" width="19.42578125" style="621" customWidth="1"/>
    <col min="1546" max="1546" width="27.140625" style="621" customWidth="1"/>
    <col min="1547" max="1547" width="13.28515625" style="621" bestFit="1" customWidth="1"/>
    <col min="1548" max="1792" width="11.42578125" style="621"/>
    <col min="1793" max="1793" width="8.7109375" style="621" customWidth="1"/>
    <col min="1794" max="1794" width="37.85546875" style="621" customWidth="1"/>
    <col min="1795" max="1795" width="21.7109375" style="621" customWidth="1"/>
    <col min="1796" max="1796" width="19.7109375" style="621" customWidth="1"/>
    <col min="1797" max="1797" width="17.5703125" style="621" customWidth="1"/>
    <col min="1798" max="1798" width="14.7109375" style="621" customWidth="1"/>
    <col min="1799" max="1799" width="36.7109375" style="621" customWidth="1"/>
    <col min="1800" max="1800" width="14.7109375" style="621" customWidth="1"/>
    <col min="1801" max="1801" width="19.42578125" style="621" customWidth="1"/>
    <col min="1802" max="1802" width="27.140625" style="621" customWidth="1"/>
    <col min="1803" max="1803" width="13.28515625" style="621" bestFit="1" customWidth="1"/>
    <col min="1804" max="2048" width="11.42578125" style="621"/>
    <col min="2049" max="2049" width="8.7109375" style="621" customWidth="1"/>
    <col min="2050" max="2050" width="37.85546875" style="621" customWidth="1"/>
    <col min="2051" max="2051" width="21.7109375" style="621" customWidth="1"/>
    <col min="2052" max="2052" width="19.7109375" style="621" customWidth="1"/>
    <col min="2053" max="2053" width="17.5703125" style="621" customWidth="1"/>
    <col min="2054" max="2054" width="14.7109375" style="621" customWidth="1"/>
    <col min="2055" max="2055" width="36.7109375" style="621" customWidth="1"/>
    <col min="2056" max="2056" width="14.7109375" style="621" customWidth="1"/>
    <col min="2057" max="2057" width="19.42578125" style="621" customWidth="1"/>
    <col min="2058" max="2058" width="27.140625" style="621" customWidth="1"/>
    <col min="2059" max="2059" width="13.28515625" style="621" bestFit="1" customWidth="1"/>
    <col min="2060" max="2304" width="11.42578125" style="621"/>
    <col min="2305" max="2305" width="8.7109375" style="621" customWidth="1"/>
    <col min="2306" max="2306" width="37.85546875" style="621" customWidth="1"/>
    <col min="2307" max="2307" width="21.7109375" style="621" customWidth="1"/>
    <col min="2308" max="2308" width="19.7109375" style="621" customWidth="1"/>
    <col min="2309" max="2309" width="17.5703125" style="621" customWidth="1"/>
    <col min="2310" max="2310" width="14.7109375" style="621" customWidth="1"/>
    <col min="2311" max="2311" width="36.7109375" style="621" customWidth="1"/>
    <col min="2312" max="2312" width="14.7109375" style="621" customWidth="1"/>
    <col min="2313" max="2313" width="19.42578125" style="621" customWidth="1"/>
    <col min="2314" max="2314" width="27.140625" style="621" customWidth="1"/>
    <col min="2315" max="2315" width="13.28515625" style="621" bestFit="1" customWidth="1"/>
    <col min="2316" max="2560" width="11.42578125" style="621"/>
    <col min="2561" max="2561" width="8.7109375" style="621" customWidth="1"/>
    <col min="2562" max="2562" width="37.85546875" style="621" customWidth="1"/>
    <col min="2563" max="2563" width="21.7109375" style="621" customWidth="1"/>
    <col min="2564" max="2564" width="19.7109375" style="621" customWidth="1"/>
    <col min="2565" max="2565" width="17.5703125" style="621" customWidth="1"/>
    <col min="2566" max="2566" width="14.7109375" style="621" customWidth="1"/>
    <col min="2567" max="2567" width="36.7109375" style="621" customWidth="1"/>
    <col min="2568" max="2568" width="14.7109375" style="621" customWidth="1"/>
    <col min="2569" max="2569" width="19.42578125" style="621" customWidth="1"/>
    <col min="2570" max="2570" width="27.140625" style="621" customWidth="1"/>
    <col min="2571" max="2571" width="13.28515625" style="621" bestFit="1" customWidth="1"/>
    <col min="2572" max="2816" width="11.42578125" style="621"/>
    <col min="2817" max="2817" width="8.7109375" style="621" customWidth="1"/>
    <col min="2818" max="2818" width="37.85546875" style="621" customWidth="1"/>
    <col min="2819" max="2819" width="21.7109375" style="621" customWidth="1"/>
    <col min="2820" max="2820" width="19.7109375" style="621" customWidth="1"/>
    <col min="2821" max="2821" width="17.5703125" style="621" customWidth="1"/>
    <col min="2822" max="2822" width="14.7109375" style="621" customWidth="1"/>
    <col min="2823" max="2823" width="36.7109375" style="621" customWidth="1"/>
    <col min="2824" max="2824" width="14.7109375" style="621" customWidth="1"/>
    <col min="2825" max="2825" width="19.42578125" style="621" customWidth="1"/>
    <col min="2826" max="2826" width="27.140625" style="621" customWidth="1"/>
    <col min="2827" max="2827" width="13.28515625" style="621" bestFit="1" customWidth="1"/>
    <col min="2828" max="3072" width="11.42578125" style="621"/>
    <col min="3073" max="3073" width="8.7109375" style="621" customWidth="1"/>
    <col min="3074" max="3074" width="37.85546875" style="621" customWidth="1"/>
    <col min="3075" max="3075" width="21.7109375" style="621" customWidth="1"/>
    <col min="3076" max="3076" width="19.7109375" style="621" customWidth="1"/>
    <col min="3077" max="3077" width="17.5703125" style="621" customWidth="1"/>
    <col min="3078" max="3078" width="14.7109375" style="621" customWidth="1"/>
    <col min="3079" max="3079" width="36.7109375" style="621" customWidth="1"/>
    <col min="3080" max="3080" width="14.7109375" style="621" customWidth="1"/>
    <col min="3081" max="3081" width="19.42578125" style="621" customWidth="1"/>
    <col min="3082" max="3082" width="27.140625" style="621" customWidth="1"/>
    <col min="3083" max="3083" width="13.28515625" style="621" bestFit="1" customWidth="1"/>
    <col min="3084" max="3328" width="11.42578125" style="621"/>
    <col min="3329" max="3329" width="8.7109375" style="621" customWidth="1"/>
    <col min="3330" max="3330" width="37.85546875" style="621" customWidth="1"/>
    <col min="3331" max="3331" width="21.7109375" style="621" customWidth="1"/>
    <col min="3332" max="3332" width="19.7109375" style="621" customWidth="1"/>
    <col min="3333" max="3333" width="17.5703125" style="621" customWidth="1"/>
    <col min="3334" max="3334" width="14.7109375" style="621" customWidth="1"/>
    <col min="3335" max="3335" width="36.7109375" style="621" customWidth="1"/>
    <col min="3336" max="3336" width="14.7109375" style="621" customWidth="1"/>
    <col min="3337" max="3337" width="19.42578125" style="621" customWidth="1"/>
    <col min="3338" max="3338" width="27.140625" style="621" customWidth="1"/>
    <col min="3339" max="3339" width="13.28515625" style="621" bestFit="1" customWidth="1"/>
    <col min="3340" max="3584" width="11.42578125" style="621"/>
    <col min="3585" max="3585" width="8.7109375" style="621" customWidth="1"/>
    <col min="3586" max="3586" width="37.85546875" style="621" customWidth="1"/>
    <col min="3587" max="3587" width="21.7109375" style="621" customWidth="1"/>
    <col min="3588" max="3588" width="19.7109375" style="621" customWidth="1"/>
    <col min="3589" max="3589" width="17.5703125" style="621" customWidth="1"/>
    <col min="3590" max="3590" width="14.7109375" style="621" customWidth="1"/>
    <col min="3591" max="3591" width="36.7109375" style="621" customWidth="1"/>
    <col min="3592" max="3592" width="14.7109375" style="621" customWidth="1"/>
    <col min="3593" max="3593" width="19.42578125" style="621" customWidth="1"/>
    <col min="3594" max="3594" width="27.140625" style="621" customWidth="1"/>
    <col min="3595" max="3595" width="13.28515625" style="621" bestFit="1" customWidth="1"/>
    <col min="3596" max="3840" width="11.42578125" style="621"/>
    <col min="3841" max="3841" width="8.7109375" style="621" customWidth="1"/>
    <col min="3842" max="3842" width="37.85546875" style="621" customWidth="1"/>
    <col min="3843" max="3843" width="21.7109375" style="621" customWidth="1"/>
    <col min="3844" max="3844" width="19.7109375" style="621" customWidth="1"/>
    <col min="3845" max="3845" width="17.5703125" style="621" customWidth="1"/>
    <col min="3846" max="3846" width="14.7109375" style="621" customWidth="1"/>
    <col min="3847" max="3847" width="36.7109375" style="621" customWidth="1"/>
    <col min="3848" max="3848" width="14.7109375" style="621" customWidth="1"/>
    <col min="3849" max="3849" width="19.42578125" style="621" customWidth="1"/>
    <col min="3850" max="3850" width="27.140625" style="621" customWidth="1"/>
    <col min="3851" max="3851" width="13.28515625" style="621" bestFit="1" customWidth="1"/>
    <col min="3852" max="4096" width="11.42578125" style="621"/>
    <col min="4097" max="4097" width="8.7109375" style="621" customWidth="1"/>
    <col min="4098" max="4098" width="37.85546875" style="621" customWidth="1"/>
    <col min="4099" max="4099" width="21.7109375" style="621" customWidth="1"/>
    <col min="4100" max="4100" width="19.7109375" style="621" customWidth="1"/>
    <col min="4101" max="4101" width="17.5703125" style="621" customWidth="1"/>
    <col min="4102" max="4102" width="14.7109375" style="621" customWidth="1"/>
    <col min="4103" max="4103" width="36.7109375" style="621" customWidth="1"/>
    <col min="4104" max="4104" width="14.7109375" style="621" customWidth="1"/>
    <col min="4105" max="4105" width="19.42578125" style="621" customWidth="1"/>
    <col min="4106" max="4106" width="27.140625" style="621" customWidth="1"/>
    <col min="4107" max="4107" width="13.28515625" style="621" bestFit="1" customWidth="1"/>
    <col min="4108" max="4352" width="11.42578125" style="621"/>
    <col min="4353" max="4353" width="8.7109375" style="621" customWidth="1"/>
    <col min="4354" max="4354" width="37.85546875" style="621" customWidth="1"/>
    <col min="4355" max="4355" width="21.7109375" style="621" customWidth="1"/>
    <col min="4356" max="4356" width="19.7109375" style="621" customWidth="1"/>
    <col min="4357" max="4357" width="17.5703125" style="621" customWidth="1"/>
    <col min="4358" max="4358" width="14.7109375" style="621" customWidth="1"/>
    <col min="4359" max="4359" width="36.7109375" style="621" customWidth="1"/>
    <col min="4360" max="4360" width="14.7109375" style="621" customWidth="1"/>
    <col min="4361" max="4361" width="19.42578125" style="621" customWidth="1"/>
    <col min="4362" max="4362" width="27.140625" style="621" customWidth="1"/>
    <col min="4363" max="4363" width="13.28515625" style="621" bestFit="1" customWidth="1"/>
    <col min="4364" max="4608" width="11.42578125" style="621"/>
    <col min="4609" max="4609" width="8.7109375" style="621" customWidth="1"/>
    <col min="4610" max="4610" width="37.85546875" style="621" customWidth="1"/>
    <col min="4611" max="4611" width="21.7109375" style="621" customWidth="1"/>
    <col min="4612" max="4612" width="19.7109375" style="621" customWidth="1"/>
    <col min="4613" max="4613" width="17.5703125" style="621" customWidth="1"/>
    <col min="4614" max="4614" width="14.7109375" style="621" customWidth="1"/>
    <col min="4615" max="4615" width="36.7109375" style="621" customWidth="1"/>
    <col min="4616" max="4616" width="14.7109375" style="621" customWidth="1"/>
    <col min="4617" max="4617" width="19.42578125" style="621" customWidth="1"/>
    <col min="4618" max="4618" width="27.140625" style="621" customWidth="1"/>
    <col min="4619" max="4619" width="13.28515625" style="621" bestFit="1" customWidth="1"/>
    <col min="4620" max="4864" width="11.42578125" style="621"/>
    <col min="4865" max="4865" width="8.7109375" style="621" customWidth="1"/>
    <col min="4866" max="4866" width="37.85546875" style="621" customWidth="1"/>
    <col min="4867" max="4867" width="21.7109375" style="621" customWidth="1"/>
    <col min="4868" max="4868" width="19.7109375" style="621" customWidth="1"/>
    <col min="4869" max="4869" width="17.5703125" style="621" customWidth="1"/>
    <col min="4870" max="4870" width="14.7109375" style="621" customWidth="1"/>
    <col min="4871" max="4871" width="36.7109375" style="621" customWidth="1"/>
    <col min="4872" max="4872" width="14.7109375" style="621" customWidth="1"/>
    <col min="4873" max="4873" width="19.42578125" style="621" customWidth="1"/>
    <col min="4874" max="4874" width="27.140625" style="621" customWidth="1"/>
    <col min="4875" max="4875" width="13.28515625" style="621" bestFit="1" customWidth="1"/>
    <col min="4876" max="5120" width="11.42578125" style="621"/>
    <col min="5121" max="5121" width="8.7109375" style="621" customWidth="1"/>
    <col min="5122" max="5122" width="37.85546875" style="621" customWidth="1"/>
    <col min="5123" max="5123" width="21.7109375" style="621" customWidth="1"/>
    <col min="5124" max="5124" width="19.7109375" style="621" customWidth="1"/>
    <col min="5125" max="5125" width="17.5703125" style="621" customWidth="1"/>
    <col min="5126" max="5126" width="14.7109375" style="621" customWidth="1"/>
    <col min="5127" max="5127" width="36.7109375" style="621" customWidth="1"/>
    <col min="5128" max="5128" width="14.7109375" style="621" customWidth="1"/>
    <col min="5129" max="5129" width="19.42578125" style="621" customWidth="1"/>
    <col min="5130" max="5130" width="27.140625" style="621" customWidth="1"/>
    <col min="5131" max="5131" width="13.28515625" style="621" bestFit="1" customWidth="1"/>
    <col min="5132" max="5376" width="11.42578125" style="621"/>
    <col min="5377" max="5377" width="8.7109375" style="621" customWidth="1"/>
    <col min="5378" max="5378" width="37.85546875" style="621" customWidth="1"/>
    <col min="5379" max="5379" width="21.7109375" style="621" customWidth="1"/>
    <col min="5380" max="5380" width="19.7109375" style="621" customWidth="1"/>
    <col min="5381" max="5381" width="17.5703125" style="621" customWidth="1"/>
    <col min="5382" max="5382" width="14.7109375" style="621" customWidth="1"/>
    <col min="5383" max="5383" width="36.7109375" style="621" customWidth="1"/>
    <col min="5384" max="5384" width="14.7109375" style="621" customWidth="1"/>
    <col min="5385" max="5385" width="19.42578125" style="621" customWidth="1"/>
    <col min="5386" max="5386" width="27.140625" style="621" customWidth="1"/>
    <col min="5387" max="5387" width="13.28515625" style="621" bestFit="1" customWidth="1"/>
    <col min="5388" max="5632" width="11.42578125" style="621"/>
    <col min="5633" max="5633" width="8.7109375" style="621" customWidth="1"/>
    <col min="5634" max="5634" width="37.85546875" style="621" customWidth="1"/>
    <col min="5635" max="5635" width="21.7109375" style="621" customWidth="1"/>
    <col min="5636" max="5636" width="19.7109375" style="621" customWidth="1"/>
    <col min="5637" max="5637" width="17.5703125" style="621" customWidth="1"/>
    <col min="5638" max="5638" width="14.7109375" style="621" customWidth="1"/>
    <col min="5639" max="5639" width="36.7109375" style="621" customWidth="1"/>
    <col min="5640" max="5640" width="14.7109375" style="621" customWidth="1"/>
    <col min="5641" max="5641" width="19.42578125" style="621" customWidth="1"/>
    <col min="5642" max="5642" width="27.140625" style="621" customWidth="1"/>
    <col min="5643" max="5643" width="13.28515625" style="621" bestFit="1" customWidth="1"/>
    <col min="5644" max="5888" width="11.42578125" style="621"/>
    <col min="5889" max="5889" width="8.7109375" style="621" customWidth="1"/>
    <col min="5890" max="5890" width="37.85546875" style="621" customWidth="1"/>
    <col min="5891" max="5891" width="21.7109375" style="621" customWidth="1"/>
    <col min="5892" max="5892" width="19.7109375" style="621" customWidth="1"/>
    <col min="5893" max="5893" width="17.5703125" style="621" customWidth="1"/>
    <col min="5894" max="5894" width="14.7109375" style="621" customWidth="1"/>
    <col min="5895" max="5895" width="36.7109375" style="621" customWidth="1"/>
    <col min="5896" max="5896" width="14.7109375" style="621" customWidth="1"/>
    <col min="5897" max="5897" width="19.42578125" style="621" customWidth="1"/>
    <col min="5898" max="5898" width="27.140625" style="621" customWidth="1"/>
    <col min="5899" max="5899" width="13.28515625" style="621" bestFit="1" customWidth="1"/>
    <col min="5900" max="6144" width="11.42578125" style="621"/>
    <col min="6145" max="6145" width="8.7109375" style="621" customWidth="1"/>
    <col min="6146" max="6146" width="37.85546875" style="621" customWidth="1"/>
    <col min="6147" max="6147" width="21.7109375" style="621" customWidth="1"/>
    <col min="6148" max="6148" width="19.7109375" style="621" customWidth="1"/>
    <col min="6149" max="6149" width="17.5703125" style="621" customWidth="1"/>
    <col min="6150" max="6150" width="14.7109375" style="621" customWidth="1"/>
    <col min="6151" max="6151" width="36.7109375" style="621" customWidth="1"/>
    <col min="6152" max="6152" width="14.7109375" style="621" customWidth="1"/>
    <col min="6153" max="6153" width="19.42578125" style="621" customWidth="1"/>
    <col min="6154" max="6154" width="27.140625" style="621" customWidth="1"/>
    <col min="6155" max="6155" width="13.28515625" style="621" bestFit="1" customWidth="1"/>
    <col min="6156" max="6400" width="11.42578125" style="621"/>
    <col min="6401" max="6401" width="8.7109375" style="621" customWidth="1"/>
    <col min="6402" max="6402" width="37.85546875" style="621" customWidth="1"/>
    <col min="6403" max="6403" width="21.7109375" style="621" customWidth="1"/>
    <col min="6404" max="6404" width="19.7109375" style="621" customWidth="1"/>
    <col min="6405" max="6405" width="17.5703125" style="621" customWidth="1"/>
    <col min="6406" max="6406" width="14.7109375" style="621" customWidth="1"/>
    <col min="6407" max="6407" width="36.7109375" style="621" customWidth="1"/>
    <col min="6408" max="6408" width="14.7109375" style="621" customWidth="1"/>
    <col min="6409" max="6409" width="19.42578125" style="621" customWidth="1"/>
    <col min="6410" max="6410" width="27.140625" style="621" customWidth="1"/>
    <col min="6411" max="6411" width="13.28515625" style="621" bestFit="1" customWidth="1"/>
    <col min="6412" max="6656" width="11.42578125" style="621"/>
    <col min="6657" max="6657" width="8.7109375" style="621" customWidth="1"/>
    <col min="6658" max="6658" width="37.85546875" style="621" customWidth="1"/>
    <col min="6659" max="6659" width="21.7109375" style="621" customWidth="1"/>
    <col min="6660" max="6660" width="19.7109375" style="621" customWidth="1"/>
    <col min="6661" max="6661" width="17.5703125" style="621" customWidth="1"/>
    <col min="6662" max="6662" width="14.7109375" style="621" customWidth="1"/>
    <col min="6663" max="6663" width="36.7109375" style="621" customWidth="1"/>
    <col min="6664" max="6664" width="14.7109375" style="621" customWidth="1"/>
    <col min="6665" max="6665" width="19.42578125" style="621" customWidth="1"/>
    <col min="6666" max="6666" width="27.140625" style="621" customWidth="1"/>
    <col min="6667" max="6667" width="13.28515625" style="621" bestFit="1" customWidth="1"/>
    <col min="6668" max="6912" width="11.42578125" style="621"/>
    <col min="6913" max="6913" width="8.7109375" style="621" customWidth="1"/>
    <col min="6914" max="6914" width="37.85546875" style="621" customWidth="1"/>
    <col min="6915" max="6915" width="21.7109375" style="621" customWidth="1"/>
    <col min="6916" max="6916" width="19.7109375" style="621" customWidth="1"/>
    <col min="6917" max="6917" width="17.5703125" style="621" customWidth="1"/>
    <col min="6918" max="6918" width="14.7109375" style="621" customWidth="1"/>
    <col min="6919" max="6919" width="36.7109375" style="621" customWidth="1"/>
    <col min="6920" max="6920" width="14.7109375" style="621" customWidth="1"/>
    <col min="6921" max="6921" width="19.42578125" style="621" customWidth="1"/>
    <col min="6922" max="6922" width="27.140625" style="621" customWidth="1"/>
    <col min="6923" max="6923" width="13.28515625" style="621" bestFit="1" customWidth="1"/>
    <col min="6924" max="7168" width="11.42578125" style="621"/>
    <col min="7169" max="7169" width="8.7109375" style="621" customWidth="1"/>
    <col min="7170" max="7170" width="37.85546875" style="621" customWidth="1"/>
    <col min="7171" max="7171" width="21.7109375" style="621" customWidth="1"/>
    <col min="7172" max="7172" width="19.7109375" style="621" customWidth="1"/>
    <col min="7173" max="7173" width="17.5703125" style="621" customWidth="1"/>
    <col min="7174" max="7174" width="14.7109375" style="621" customWidth="1"/>
    <col min="7175" max="7175" width="36.7109375" style="621" customWidth="1"/>
    <col min="7176" max="7176" width="14.7109375" style="621" customWidth="1"/>
    <col min="7177" max="7177" width="19.42578125" style="621" customWidth="1"/>
    <col min="7178" max="7178" width="27.140625" style="621" customWidth="1"/>
    <col min="7179" max="7179" width="13.28515625" style="621" bestFit="1" customWidth="1"/>
    <col min="7180" max="7424" width="11.42578125" style="621"/>
    <col min="7425" max="7425" width="8.7109375" style="621" customWidth="1"/>
    <col min="7426" max="7426" width="37.85546875" style="621" customWidth="1"/>
    <col min="7427" max="7427" width="21.7109375" style="621" customWidth="1"/>
    <col min="7428" max="7428" width="19.7109375" style="621" customWidth="1"/>
    <col min="7429" max="7429" width="17.5703125" style="621" customWidth="1"/>
    <col min="7430" max="7430" width="14.7109375" style="621" customWidth="1"/>
    <col min="7431" max="7431" width="36.7109375" style="621" customWidth="1"/>
    <col min="7432" max="7432" width="14.7109375" style="621" customWidth="1"/>
    <col min="7433" max="7433" width="19.42578125" style="621" customWidth="1"/>
    <col min="7434" max="7434" width="27.140625" style="621" customWidth="1"/>
    <col min="7435" max="7435" width="13.28515625" style="621" bestFit="1" customWidth="1"/>
    <col min="7436" max="7680" width="11.42578125" style="621"/>
    <col min="7681" max="7681" width="8.7109375" style="621" customWidth="1"/>
    <col min="7682" max="7682" width="37.85546875" style="621" customWidth="1"/>
    <col min="7683" max="7683" width="21.7109375" style="621" customWidth="1"/>
    <col min="7684" max="7684" width="19.7109375" style="621" customWidth="1"/>
    <col min="7685" max="7685" width="17.5703125" style="621" customWidth="1"/>
    <col min="7686" max="7686" width="14.7109375" style="621" customWidth="1"/>
    <col min="7687" max="7687" width="36.7109375" style="621" customWidth="1"/>
    <col min="7688" max="7688" width="14.7109375" style="621" customWidth="1"/>
    <col min="7689" max="7689" width="19.42578125" style="621" customWidth="1"/>
    <col min="7690" max="7690" width="27.140625" style="621" customWidth="1"/>
    <col min="7691" max="7691" width="13.28515625" style="621" bestFit="1" customWidth="1"/>
    <col min="7692" max="7936" width="11.42578125" style="621"/>
    <col min="7937" max="7937" width="8.7109375" style="621" customWidth="1"/>
    <col min="7938" max="7938" width="37.85546875" style="621" customWidth="1"/>
    <col min="7939" max="7939" width="21.7109375" style="621" customWidth="1"/>
    <col min="7940" max="7940" width="19.7109375" style="621" customWidth="1"/>
    <col min="7941" max="7941" width="17.5703125" style="621" customWidth="1"/>
    <col min="7942" max="7942" width="14.7109375" style="621" customWidth="1"/>
    <col min="7943" max="7943" width="36.7109375" style="621" customWidth="1"/>
    <col min="7944" max="7944" width="14.7109375" style="621" customWidth="1"/>
    <col min="7945" max="7945" width="19.42578125" style="621" customWidth="1"/>
    <col min="7946" max="7946" width="27.140625" style="621" customWidth="1"/>
    <col min="7947" max="7947" width="13.28515625" style="621" bestFit="1" customWidth="1"/>
    <col min="7948" max="8192" width="11.42578125" style="621"/>
    <col min="8193" max="8193" width="8.7109375" style="621" customWidth="1"/>
    <col min="8194" max="8194" width="37.85546875" style="621" customWidth="1"/>
    <col min="8195" max="8195" width="21.7109375" style="621" customWidth="1"/>
    <col min="8196" max="8196" width="19.7109375" style="621" customWidth="1"/>
    <col min="8197" max="8197" width="17.5703125" style="621" customWidth="1"/>
    <col min="8198" max="8198" width="14.7109375" style="621" customWidth="1"/>
    <col min="8199" max="8199" width="36.7109375" style="621" customWidth="1"/>
    <col min="8200" max="8200" width="14.7109375" style="621" customWidth="1"/>
    <col min="8201" max="8201" width="19.42578125" style="621" customWidth="1"/>
    <col min="8202" max="8202" width="27.140625" style="621" customWidth="1"/>
    <col min="8203" max="8203" width="13.28515625" style="621" bestFit="1" customWidth="1"/>
    <col min="8204" max="8448" width="11.42578125" style="621"/>
    <col min="8449" max="8449" width="8.7109375" style="621" customWidth="1"/>
    <col min="8450" max="8450" width="37.85546875" style="621" customWidth="1"/>
    <col min="8451" max="8451" width="21.7109375" style="621" customWidth="1"/>
    <col min="8452" max="8452" width="19.7109375" style="621" customWidth="1"/>
    <col min="8453" max="8453" width="17.5703125" style="621" customWidth="1"/>
    <col min="8454" max="8454" width="14.7109375" style="621" customWidth="1"/>
    <col min="8455" max="8455" width="36.7109375" style="621" customWidth="1"/>
    <col min="8456" max="8456" width="14.7109375" style="621" customWidth="1"/>
    <col min="8457" max="8457" width="19.42578125" style="621" customWidth="1"/>
    <col min="8458" max="8458" width="27.140625" style="621" customWidth="1"/>
    <col min="8459" max="8459" width="13.28515625" style="621" bestFit="1" customWidth="1"/>
    <col min="8460" max="8704" width="11.42578125" style="621"/>
    <col min="8705" max="8705" width="8.7109375" style="621" customWidth="1"/>
    <col min="8706" max="8706" width="37.85546875" style="621" customWidth="1"/>
    <col min="8707" max="8707" width="21.7109375" style="621" customWidth="1"/>
    <col min="8708" max="8708" width="19.7109375" style="621" customWidth="1"/>
    <col min="8709" max="8709" width="17.5703125" style="621" customWidth="1"/>
    <col min="8710" max="8710" width="14.7109375" style="621" customWidth="1"/>
    <col min="8711" max="8711" width="36.7109375" style="621" customWidth="1"/>
    <col min="8712" max="8712" width="14.7109375" style="621" customWidth="1"/>
    <col min="8713" max="8713" width="19.42578125" style="621" customWidth="1"/>
    <col min="8714" max="8714" width="27.140625" style="621" customWidth="1"/>
    <col min="8715" max="8715" width="13.28515625" style="621" bestFit="1" customWidth="1"/>
    <col min="8716" max="8960" width="11.42578125" style="621"/>
    <col min="8961" max="8961" width="8.7109375" style="621" customWidth="1"/>
    <col min="8962" max="8962" width="37.85546875" style="621" customWidth="1"/>
    <col min="8963" max="8963" width="21.7109375" style="621" customWidth="1"/>
    <col min="8964" max="8964" width="19.7109375" style="621" customWidth="1"/>
    <col min="8965" max="8965" width="17.5703125" style="621" customWidth="1"/>
    <col min="8966" max="8966" width="14.7109375" style="621" customWidth="1"/>
    <col min="8967" max="8967" width="36.7109375" style="621" customWidth="1"/>
    <col min="8968" max="8968" width="14.7109375" style="621" customWidth="1"/>
    <col min="8969" max="8969" width="19.42578125" style="621" customWidth="1"/>
    <col min="8970" max="8970" width="27.140625" style="621" customWidth="1"/>
    <col min="8971" max="8971" width="13.28515625" style="621" bestFit="1" customWidth="1"/>
    <col min="8972" max="9216" width="11.42578125" style="621"/>
    <col min="9217" max="9217" width="8.7109375" style="621" customWidth="1"/>
    <col min="9218" max="9218" width="37.85546875" style="621" customWidth="1"/>
    <col min="9219" max="9219" width="21.7109375" style="621" customWidth="1"/>
    <col min="9220" max="9220" width="19.7109375" style="621" customWidth="1"/>
    <col min="9221" max="9221" width="17.5703125" style="621" customWidth="1"/>
    <col min="9222" max="9222" width="14.7109375" style="621" customWidth="1"/>
    <col min="9223" max="9223" width="36.7109375" style="621" customWidth="1"/>
    <col min="9224" max="9224" width="14.7109375" style="621" customWidth="1"/>
    <col min="9225" max="9225" width="19.42578125" style="621" customWidth="1"/>
    <col min="9226" max="9226" width="27.140625" style="621" customWidth="1"/>
    <col min="9227" max="9227" width="13.28515625" style="621" bestFit="1" customWidth="1"/>
    <col min="9228" max="9472" width="11.42578125" style="621"/>
    <col min="9473" max="9473" width="8.7109375" style="621" customWidth="1"/>
    <col min="9474" max="9474" width="37.85546875" style="621" customWidth="1"/>
    <col min="9475" max="9475" width="21.7109375" style="621" customWidth="1"/>
    <col min="9476" max="9476" width="19.7109375" style="621" customWidth="1"/>
    <col min="9477" max="9477" width="17.5703125" style="621" customWidth="1"/>
    <col min="9478" max="9478" width="14.7109375" style="621" customWidth="1"/>
    <col min="9479" max="9479" width="36.7109375" style="621" customWidth="1"/>
    <col min="9480" max="9480" width="14.7109375" style="621" customWidth="1"/>
    <col min="9481" max="9481" width="19.42578125" style="621" customWidth="1"/>
    <col min="9482" max="9482" width="27.140625" style="621" customWidth="1"/>
    <col min="9483" max="9483" width="13.28515625" style="621" bestFit="1" customWidth="1"/>
    <col min="9484" max="9728" width="11.42578125" style="621"/>
    <col min="9729" max="9729" width="8.7109375" style="621" customWidth="1"/>
    <col min="9730" max="9730" width="37.85546875" style="621" customWidth="1"/>
    <col min="9731" max="9731" width="21.7109375" style="621" customWidth="1"/>
    <col min="9732" max="9732" width="19.7109375" style="621" customWidth="1"/>
    <col min="9733" max="9733" width="17.5703125" style="621" customWidth="1"/>
    <col min="9734" max="9734" width="14.7109375" style="621" customWidth="1"/>
    <col min="9735" max="9735" width="36.7109375" style="621" customWidth="1"/>
    <col min="9736" max="9736" width="14.7109375" style="621" customWidth="1"/>
    <col min="9737" max="9737" width="19.42578125" style="621" customWidth="1"/>
    <col min="9738" max="9738" width="27.140625" style="621" customWidth="1"/>
    <col min="9739" max="9739" width="13.28515625" style="621" bestFit="1" customWidth="1"/>
    <col min="9740" max="9984" width="11.42578125" style="621"/>
    <col min="9985" max="9985" width="8.7109375" style="621" customWidth="1"/>
    <col min="9986" max="9986" width="37.85546875" style="621" customWidth="1"/>
    <col min="9987" max="9987" width="21.7109375" style="621" customWidth="1"/>
    <col min="9988" max="9988" width="19.7109375" style="621" customWidth="1"/>
    <col min="9989" max="9989" width="17.5703125" style="621" customWidth="1"/>
    <col min="9990" max="9990" width="14.7109375" style="621" customWidth="1"/>
    <col min="9991" max="9991" width="36.7109375" style="621" customWidth="1"/>
    <col min="9992" max="9992" width="14.7109375" style="621" customWidth="1"/>
    <col min="9993" max="9993" width="19.42578125" style="621" customWidth="1"/>
    <col min="9994" max="9994" width="27.140625" style="621" customWidth="1"/>
    <col min="9995" max="9995" width="13.28515625" style="621" bestFit="1" customWidth="1"/>
    <col min="9996" max="10240" width="11.42578125" style="621"/>
    <col min="10241" max="10241" width="8.7109375" style="621" customWidth="1"/>
    <col min="10242" max="10242" width="37.85546875" style="621" customWidth="1"/>
    <col min="10243" max="10243" width="21.7109375" style="621" customWidth="1"/>
    <col min="10244" max="10244" width="19.7109375" style="621" customWidth="1"/>
    <col min="10245" max="10245" width="17.5703125" style="621" customWidth="1"/>
    <col min="10246" max="10246" width="14.7109375" style="621" customWidth="1"/>
    <col min="10247" max="10247" width="36.7109375" style="621" customWidth="1"/>
    <col min="10248" max="10248" width="14.7109375" style="621" customWidth="1"/>
    <col min="10249" max="10249" width="19.42578125" style="621" customWidth="1"/>
    <col min="10250" max="10250" width="27.140625" style="621" customWidth="1"/>
    <col min="10251" max="10251" width="13.28515625" style="621" bestFit="1" customWidth="1"/>
    <col min="10252" max="10496" width="11.42578125" style="621"/>
    <col min="10497" max="10497" width="8.7109375" style="621" customWidth="1"/>
    <col min="10498" max="10498" width="37.85546875" style="621" customWidth="1"/>
    <col min="10499" max="10499" width="21.7109375" style="621" customWidth="1"/>
    <col min="10500" max="10500" width="19.7109375" style="621" customWidth="1"/>
    <col min="10501" max="10501" width="17.5703125" style="621" customWidth="1"/>
    <col min="10502" max="10502" width="14.7109375" style="621" customWidth="1"/>
    <col min="10503" max="10503" width="36.7109375" style="621" customWidth="1"/>
    <col min="10504" max="10504" width="14.7109375" style="621" customWidth="1"/>
    <col min="10505" max="10505" width="19.42578125" style="621" customWidth="1"/>
    <col min="10506" max="10506" width="27.140625" style="621" customWidth="1"/>
    <col min="10507" max="10507" width="13.28515625" style="621" bestFit="1" customWidth="1"/>
    <col min="10508" max="10752" width="11.42578125" style="621"/>
    <col min="10753" max="10753" width="8.7109375" style="621" customWidth="1"/>
    <col min="10754" max="10754" width="37.85546875" style="621" customWidth="1"/>
    <col min="10755" max="10755" width="21.7109375" style="621" customWidth="1"/>
    <col min="10756" max="10756" width="19.7109375" style="621" customWidth="1"/>
    <col min="10757" max="10757" width="17.5703125" style="621" customWidth="1"/>
    <col min="10758" max="10758" width="14.7109375" style="621" customWidth="1"/>
    <col min="10759" max="10759" width="36.7109375" style="621" customWidth="1"/>
    <col min="10760" max="10760" width="14.7109375" style="621" customWidth="1"/>
    <col min="10761" max="10761" width="19.42578125" style="621" customWidth="1"/>
    <col min="10762" max="10762" width="27.140625" style="621" customWidth="1"/>
    <col min="10763" max="10763" width="13.28515625" style="621" bestFit="1" customWidth="1"/>
    <col min="10764" max="11008" width="11.42578125" style="621"/>
    <col min="11009" max="11009" width="8.7109375" style="621" customWidth="1"/>
    <col min="11010" max="11010" width="37.85546875" style="621" customWidth="1"/>
    <col min="11011" max="11011" width="21.7109375" style="621" customWidth="1"/>
    <col min="11012" max="11012" width="19.7109375" style="621" customWidth="1"/>
    <col min="11013" max="11013" width="17.5703125" style="621" customWidth="1"/>
    <col min="11014" max="11014" width="14.7109375" style="621" customWidth="1"/>
    <col min="11015" max="11015" width="36.7109375" style="621" customWidth="1"/>
    <col min="11016" max="11016" width="14.7109375" style="621" customWidth="1"/>
    <col min="11017" max="11017" width="19.42578125" style="621" customWidth="1"/>
    <col min="11018" max="11018" width="27.140625" style="621" customWidth="1"/>
    <col min="11019" max="11019" width="13.28515625" style="621" bestFit="1" customWidth="1"/>
    <col min="11020" max="11264" width="11.42578125" style="621"/>
    <col min="11265" max="11265" width="8.7109375" style="621" customWidth="1"/>
    <col min="11266" max="11266" width="37.85546875" style="621" customWidth="1"/>
    <col min="11267" max="11267" width="21.7109375" style="621" customWidth="1"/>
    <col min="11268" max="11268" width="19.7109375" style="621" customWidth="1"/>
    <col min="11269" max="11269" width="17.5703125" style="621" customWidth="1"/>
    <col min="11270" max="11270" width="14.7109375" style="621" customWidth="1"/>
    <col min="11271" max="11271" width="36.7109375" style="621" customWidth="1"/>
    <col min="11272" max="11272" width="14.7109375" style="621" customWidth="1"/>
    <col min="11273" max="11273" width="19.42578125" style="621" customWidth="1"/>
    <col min="11274" max="11274" width="27.140625" style="621" customWidth="1"/>
    <col min="11275" max="11275" width="13.28515625" style="621" bestFit="1" customWidth="1"/>
    <col min="11276" max="11520" width="11.42578125" style="621"/>
    <col min="11521" max="11521" width="8.7109375" style="621" customWidth="1"/>
    <col min="11522" max="11522" width="37.85546875" style="621" customWidth="1"/>
    <col min="11523" max="11523" width="21.7109375" style="621" customWidth="1"/>
    <col min="11524" max="11524" width="19.7109375" style="621" customWidth="1"/>
    <col min="11525" max="11525" width="17.5703125" style="621" customWidth="1"/>
    <col min="11526" max="11526" width="14.7109375" style="621" customWidth="1"/>
    <col min="11527" max="11527" width="36.7109375" style="621" customWidth="1"/>
    <col min="11528" max="11528" width="14.7109375" style="621" customWidth="1"/>
    <col min="11529" max="11529" width="19.42578125" style="621" customWidth="1"/>
    <col min="11530" max="11530" width="27.140625" style="621" customWidth="1"/>
    <col min="11531" max="11531" width="13.28515625" style="621" bestFit="1" customWidth="1"/>
    <col min="11532" max="11776" width="11.42578125" style="621"/>
    <col min="11777" max="11777" width="8.7109375" style="621" customWidth="1"/>
    <col min="11778" max="11778" width="37.85546875" style="621" customWidth="1"/>
    <col min="11779" max="11779" width="21.7109375" style="621" customWidth="1"/>
    <col min="11780" max="11780" width="19.7109375" style="621" customWidth="1"/>
    <col min="11781" max="11781" width="17.5703125" style="621" customWidth="1"/>
    <col min="11782" max="11782" width="14.7109375" style="621" customWidth="1"/>
    <col min="11783" max="11783" width="36.7109375" style="621" customWidth="1"/>
    <col min="11784" max="11784" width="14.7109375" style="621" customWidth="1"/>
    <col min="11785" max="11785" width="19.42578125" style="621" customWidth="1"/>
    <col min="11786" max="11786" width="27.140625" style="621" customWidth="1"/>
    <col min="11787" max="11787" width="13.28515625" style="621" bestFit="1" customWidth="1"/>
    <col min="11788" max="12032" width="11.42578125" style="621"/>
    <col min="12033" max="12033" width="8.7109375" style="621" customWidth="1"/>
    <col min="12034" max="12034" width="37.85546875" style="621" customWidth="1"/>
    <col min="12035" max="12035" width="21.7109375" style="621" customWidth="1"/>
    <col min="12036" max="12036" width="19.7109375" style="621" customWidth="1"/>
    <col min="12037" max="12037" width="17.5703125" style="621" customWidth="1"/>
    <col min="12038" max="12038" width="14.7109375" style="621" customWidth="1"/>
    <col min="12039" max="12039" width="36.7109375" style="621" customWidth="1"/>
    <col min="12040" max="12040" width="14.7109375" style="621" customWidth="1"/>
    <col min="12041" max="12041" width="19.42578125" style="621" customWidth="1"/>
    <col min="12042" max="12042" width="27.140625" style="621" customWidth="1"/>
    <col min="12043" max="12043" width="13.28515625" style="621" bestFit="1" customWidth="1"/>
    <col min="12044" max="12288" width="11.42578125" style="621"/>
    <col min="12289" max="12289" width="8.7109375" style="621" customWidth="1"/>
    <col min="12290" max="12290" width="37.85546875" style="621" customWidth="1"/>
    <col min="12291" max="12291" width="21.7109375" style="621" customWidth="1"/>
    <col min="12292" max="12292" width="19.7109375" style="621" customWidth="1"/>
    <col min="12293" max="12293" width="17.5703125" style="621" customWidth="1"/>
    <col min="12294" max="12294" width="14.7109375" style="621" customWidth="1"/>
    <col min="12295" max="12295" width="36.7109375" style="621" customWidth="1"/>
    <col min="12296" max="12296" width="14.7109375" style="621" customWidth="1"/>
    <col min="12297" max="12297" width="19.42578125" style="621" customWidth="1"/>
    <col min="12298" max="12298" width="27.140625" style="621" customWidth="1"/>
    <col min="12299" max="12299" width="13.28515625" style="621" bestFit="1" customWidth="1"/>
    <col min="12300" max="12544" width="11.42578125" style="621"/>
    <col min="12545" max="12545" width="8.7109375" style="621" customWidth="1"/>
    <col min="12546" max="12546" width="37.85546875" style="621" customWidth="1"/>
    <col min="12547" max="12547" width="21.7109375" style="621" customWidth="1"/>
    <col min="12548" max="12548" width="19.7109375" style="621" customWidth="1"/>
    <col min="12549" max="12549" width="17.5703125" style="621" customWidth="1"/>
    <col min="12550" max="12550" width="14.7109375" style="621" customWidth="1"/>
    <col min="12551" max="12551" width="36.7109375" style="621" customWidth="1"/>
    <col min="12552" max="12552" width="14.7109375" style="621" customWidth="1"/>
    <col min="12553" max="12553" width="19.42578125" style="621" customWidth="1"/>
    <col min="12554" max="12554" width="27.140625" style="621" customWidth="1"/>
    <col min="12555" max="12555" width="13.28515625" style="621" bestFit="1" customWidth="1"/>
    <col min="12556" max="12800" width="11.42578125" style="621"/>
    <col min="12801" max="12801" width="8.7109375" style="621" customWidth="1"/>
    <col min="12802" max="12802" width="37.85546875" style="621" customWidth="1"/>
    <col min="12803" max="12803" width="21.7109375" style="621" customWidth="1"/>
    <col min="12804" max="12804" width="19.7109375" style="621" customWidth="1"/>
    <col min="12805" max="12805" width="17.5703125" style="621" customWidth="1"/>
    <col min="12806" max="12806" width="14.7109375" style="621" customWidth="1"/>
    <col min="12807" max="12807" width="36.7109375" style="621" customWidth="1"/>
    <col min="12808" max="12808" width="14.7109375" style="621" customWidth="1"/>
    <col min="12809" max="12809" width="19.42578125" style="621" customWidth="1"/>
    <col min="12810" max="12810" width="27.140625" style="621" customWidth="1"/>
    <col min="12811" max="12811" width="13.28515625" style="621" bestFit="1" customWidth="1"/>
    <col min="12812" max="13056" width="11.42578125" style="621"/>
    <col min="13057" max="13057" width="8.7109375" style="621" customWidth="1"/>
    <col min="13058" max="13058" width="37.85546875" style="621" customWidth="1"/>
    <col min="13059" max="13059" width="21.7109375" style="621" customWidth="1"/>
    <col min="13060" max="13060" width="19.7109375" style="621" customWidth="1"/>
    <col min="13061" max="13061" width="17.5703125" style="621" customWidth="1"/>
    <col min="13062" max="13062" width="14.7109375" style="621" customWidth="1"/>
    <col min="13063" max="13063" width="36.7109375" style="621" customWidth="1"/>
    <col min="13064" max="13064" width="14.7109375" style="621" customWidth="1"/>
    <col min="13065" max="13065" width="19.42578125" style="621" customWidth="1"/>
    <col min="13066" max="13066" width="27.140625" style="621" customWidth="1"/>
    <col min="13067" max="13067" width="13.28515625" style="621" bestFit="1" customWidth="1"/>
    <col min="13068" max="13312" width="11.42578125" style="621"/>
    <col min="13313" max="13313" width="8.7109375" style="621" customWidth="1"/>
    <col min="13314" max="13314" width="37.85546875" style="621" customWidth="1"/>
    <col min="13315" max="13315" width="21.7109375" style="621" customWidth="1"/>
    <col min="13316" max="13316" width="19.7109375" style="621" customWidth="1"/>
    <col min="13317" max="13317" width="17.5703125" style="621" customWidth="1"/>
    <col min="13318" max="13318" width="14.7109375" style="621" customWidth="1"/>
    <col min="13319" max="13319" width="36.7109375" style="621" customWidth="1"/>
    <col min="13320" max="13320" width="14.7109375" style="621" customWidth="1"/>
    <col min="13321" max="13321" width="19.42578125" style="621" customWidth="1"/>
    <col min="13322" max="13322" width="27.140625" style="621" customWidth="1"/>
    <col min="13323" max="13323" width="13.28515625" style="621" bestFit="1" customWidth="1"/>
    <col min="13324" max="13568" width="11.42578125" style="621"/>
    <col min="13569" max="13569" width="8.7109375" style="621" customWidth="1"/>
    <col min="13570" max="13570" width="37.85546875" style="621" customWidth="1"/>
    <col min="13571" max="13571" width="21.7109375" style="621" customWidth="1"/>
    <col min="13572" max="13572" width="19.7109375" style="621" customWidth="1"/>
    <col min="13573" max="13573" width="17.5703125" style="621" customWidth="1"/>
    <col min="13574" max="13574" width="14.7109375" style="621" customWidth="1"/>
    <col min="13575" max="13575" width="36.7109375" style="621" customWidth="1"/>
    <col min="13576" max="13576" width="14.7109375" style="621" customWidth="1"/>
    <col min="13577" max="13577" width="19.42578125" style="621" customWidth="1"/>
    <col min="13578" max="13578" width="27.140625" style="621" customWidth="1"/>
    <col min="13579" max="13579" width="13.28515625" style="621" bestFit="1" customWidth="1"/>
    <col min="13580" max="13824" width="11.42578125" style="621"/>
    <col min="13825" max="13825" width="8.7109375" style="621" customWidth="1"/>
    <col min="13826" max="13826" width="37.85546875" style="621" customWidth="1"/>
    <col min="13827" max="13827" width="21.7109375" style="621" customWidth="1"/>
    <col min="13828" max="13828" width="19.7109375" style="621" customWidth="1"/>
    <col min="13829" max="13829" width="17.5703125" style="621" customWidth="1"/>
    <col min="13830" max="13830" width="14.7109375" style="621" customWidth="1"/>
    <col min="13831" max="13831" width="36.7109375" style="621" customWidth="1"/>
    <col min="13832" max="13832" width="14.7109375" style="621" customWidth="1"/>
    <col min="13833" max="13833" width="19.42578125" style="621" customWidth="1"/>
    <col min="13834" max="13834" width="27.140625" style="621" customWidth="1"/>
    <col min="13835" max="13835" width="13.28515625" style="621" bestFit="1" customWidth="1"/>
    <col min="13836" max="14080" width="11.42578125" style="621"/>
    <col min="14081" max="14081" width="8.7109375" style="621" customWidth="1"/>
    <col min="14082" max="14082" width="37.85546875" style="621" customWidth="1"/>
    <col min="14083" max="14083" width="21.7109375" style="621" customWidth="1"/>
    <col min="14084" max="14084" width="19.7109375" style="621" customWidth="1"/>
    <col min="14085" max="14085" width="17.5703125" style="621" customWidth="1"/>
    <col min="14086" max="14086" width="14.7109375" style="621" customWidth="1"/>
    <col min="14087" max="14087" width="36.7109375" style="621" customWidth="1"/>
    <col min="14088" max="14088" width="14.7109375" style="621" customWidth="1"/>
    <col min="14089" max="14089" width="19.42578125" style="621" customWidth="1"/>
    <col min="14090" max="14090" width="27.140625" style="621" customWidth="1"/>
    <col min="14091" max="14091" width="13.28515625" style="621" bestFit="1" customWidth="1"/>
    <col min="14092" max="14336" width="11.42578125" style="621"/>
    <col min="14337" max="14337" width="8.7109375" style="621" customWidth="1"/>
    <col min="14338" max="14338" width="37.85546875" style="621" customWidth="1"/>
    <col min="14339" max="14339" width="21.7109375" style="621" customWidth="1"/>
    <col min="14340" max="14340" width="19.7109375" style="621" customWidth="1"/>
    <col min="14341" max="14341" width="17.5703125" style="621" customWidth="1"/>
    <col min="14342" max="14342" width="14.7109375" style="621" customWidth="1"/>
    <col min="14343" max="14343" width="36.7109375" style="621" customWidth="1"/>
    <col min="14344" max="14344" width="14.7109375" style="621" customWidth="1"/>
    <col min="14345" max="14345" width="19.42578125" style="621" customWidth="1"/>
    <col min="14346" max="14346" width="27.140625" style="621" customWidth="1"/>
    <col min="14347" max="14347" width="13.28515625" style="621" bestFit="1" customWidth="1"/>
    <col min="14348" max="14592" width="11.42578125" style="621"/>
    <col min="14593" max="14593" width="8.7109375" style="621" customWidth="1"/>
    <col min="14594" max="14594" width="37.85546875" style="621" customWidth="1"/>
    <col min="14595" max="14595" width="21.7109375" style="621" customWidth="1"/>
    <col min="14596" max="14596" width="19.7109375" style="621" customWidth="1"/>
    <col min="14597" max="14597" width="17.5703125" style="621" customWidth="1"/>
    <col min="14598" max="14598" width="14.7109375" style="621" customWidth="1"/>
    <col min="14599" max="14599" width="36.7109375" style="621" customWidth="1"/>
    <col min="14600" max="14600" width="14.7109375" style="621" customWidth="1"/>
    <col min="14601" max="14601" width="19.42578125" style="621" customWidth="1"/>
    <col min="14602" max="14602" width="27.140625" style="621" customWidth="1"/>
    <col min="14603" max="14603" width="13.28515625" style="621" bestFit="1" customWidth="1"/>
    <col min="14604" max="14848" width="11.42578125" style="621"/>
    <col min="14849" max="14849" width="8.7109375" style="621" customWidth="1"/>
    <col min="14850" max="14850" width="37.85546875" style="621" customWidth="1"/>
    <col min="14851" max="14851" width="21.7109375" style="621" customWidth="1"/>
    <col min="14852" max="14852" width="19.7109375" style="621" customWidth="1"/>
    <col min="14853" max="14853" width="17.5703125" style="621" customWidth="1"/>
    <col min="14854" max="14854" width="14.7109375" style="621" customWidth="1"/>
    <col min="14855" max="14855" width="36.7109375" style="621" customWidth="1"/>
    <col min="14856" max="14856" width="14.7109375" style="621" customWidth="1"/>
    <col min="14857" max="14857" width="19.42578125" style="621" customWidth="1"/>
    <col min="14858" max="14858" width="27.140625" style="621" customWidth="1"/>
    <col min="14859" max="14859" width="13.28515625" style="621" bestFit="1" customWidth="1"/>
    <col min="14860" max="15104" width="11.42578125" style="621"/>
    <col min="15105" max="15105" width="8.7109375" style="621" customWidth="1"/>
    <col min="15106" max="15106" width="37.85546875" style="621" customWidth="1"/>
    <col min="15107" max="15107" width="21.7109375" style="621" customWidth="1"/>
    <col min="15108" max="15108" width="19.7109375" style="621" customWidth="1"/>
    <col min="15109" max="15109" width="17.5703125" style="621" customWidth="1"/>
    <col min="15110" max="15110" width="14.7109375" style="621" customWidth="1"/>
    <col min="15111" max="15111" width="36.7109375" style="621" customWidth="1"/>
    <col min="15112" max="15112" width="14.7109375" style="621" customWidth="1"/>
    <col min="15113" max="15113" width="19.42578125" style="621" customWidth="1"/>
    <col min="15114" max="15114" width="27.140625" style="621" customWidth="1"/>
    <col min="15115" max="15115" width="13.28515625" style="621" bestFit="1" customWidth="1"/>
    <col min="15116" max="15360" width="11.42578125" style="621"/>
    <col min="15361" max="15361" width="8.7109375" style="621" customWidth="1"/>
    <col min="15362" max="15362" width="37.85546875" style="621" customWidth="1"/>
    <col min="15363" max="15363" width="21.7109375" style="621" customWidth="1"/>
    <col min="15364" max="15364" width="19.7109375" style="621" customWidth="1"/>
    <col min="15365" max="15365" width="17.5703125" style="621" customWidth="1"/>
    <col min="15366" max="15366" width="14.7109375" style="621" customWidth="1"/>
    <col min="15367" max="15367" width="36.7109375" style="621" customWidth="1"/>
    <col min="15368" max="15368" width="14.7109375" style="621" customWidth="1"/>
    <col min="15369" max="15369" width="19.42578125" style="621" customWidth="1"/>
    <col min="15370" max="15370" width="27.140625" style="621" customWidth="1"/>
    <col min="15371" max="15371" width="13.28515625" style="621" bestFit="1" customWidth="1"/>
    <col min="15372" max="15616" width="11.42578125" style="621"/>
    <col min="15617" max="15617" width="8.7109375" style="621" customWidth="1"/>
    <col min="15618" max="15618" width="37.85546875" style="621" customWidth="1"/>
    <col min="15619" max="15619" width="21.7109375" style="621" customWidth="1"/>
    <col min="15620" max="15620" width="19.7109375" style="621" customWidth="1"/>
    <col min="15621" max="15621" width="17.5703125" style="621" customWidth="1"/>
    <col min="15622" max="15622" width="14.7109375" style="621" customWidth="1"/>
    <col min="15623" max="15623" width="36.7109375" style="621" customWidth="1"/>
    <col min="15624" max="15624" width="14.7109375" style="621" customWidth="1"/>
    <col min="15625" max="15625" width="19.42578125" style="621" customWidth="1"/>
    <col min="15626" max="15626" width="27.140625" style="621" customWidth="1"/>
    <col min="15627" max="15627" width="13.28515625" style="621" bestFit="1" customWidth="1"/>
    <col min="15628" max="15872" width="11.42578125" style="621"/>
    <col min="15873" max="15873" width="8.7109375" style="621" customWidth="1"/>
    <col min="15874" max="15874" width="37.85546875" style="621" customWidth="1"/>
    <col min="15875" max="15875" width="21.7109375" style="621" customWidth="1"/>
    <col min="15876" max="15876" width="19.7109375" style="621" customWidth="1"/>
    <col min="15877" max="15877" width="17.5703125" style="621" customWidth="1"/>
    <col min="15878" max="15878" width="14.7109375" style="621" customWidth="1"/>
    <col min="15879" max="15879" width="36.7109375" style="621" customWidth="1"/>
    <col min="15880" max="15880" width="14.7109375" style="621" customWidth="1"/>
    <col min="15881" max="15881" width="19.42578125" style="621" customWidth="1"/>
    <col min="15882" max="15882" width="27.140625" style="621" customWidth="1"/>
    <col min="15883" max="15883" width="13.28515625" style="621" bestFit="1" customWidth="1"/>
    <col min="15884" max="16128" width="11.42578125" style="621"/>
    <col min="16129" max="16129" width="8.7109375" style="621" customWidth="1"/>
    <col min="16130" max="16130" width="37.85546875" style="621" customWidth="1"/>
    <col min="16131" max="16131" width="21.7109375" style="621" customWidth="1"/>
    <col min="16132" max="16132" width="19.7109375" style="621" customWidth="1"/>
    <col min="16133" max="16133" width="17.5703125" style="621" customWidth="1"/>
    <col min="16134" max="16134" width="14.7109375" style="621" customWidth="1"/>
    <col min="16135" max="16135" width="36.7109375" style="621" customWidth="1"/>
    <col min="16136" max="16136" width="14.7109375" style="621" customWidth="1"/>
    <col min="16137" max="16137" width="19.42578125" style="621" customWidth="1"/>
    <col min="16138" max="16138" width="27.140625" style="621" customWidth="1"/>
    <col min="16139" max="16139" width="13.28515625" style="621" bestFit="1" customWidth="1"/>
    <col min="16140" max="16384" width="11.42578125" style="621"/>
  </cols>
  <sheetData>
    <row r="1" spans="1:14" ht="18.75" x14ac:dyDescent="0.25">
      <c r="A1" s="1714" t="s">
        <v>617</v>
      </c>
      <c r="B1" s="1714"/>
      <c r="C1" s="1714"/>
      <c r="D1" s="1714"/>
      <c r="E1" s="1714"/>
      <c r="F1" s="1714"/>
      <c r="G1" s="1714"/>
      <c r="H1" s="1714"/>
      <c r="I1" s="1714"/>
      <c r="J1" s="1714"/>
    </row>
    <row r="2" spans="1:14" ht="18.75" x14ac:dyDescent="0.25">
      <c r="A2" s="1714" t="s">
        <v>73</v>
      </c>
      <c r="B2" s="1714"/>
      <c r="C2" s="1714"/>
      <c r="D2" s="1714"/>
      <c r="E2" s="1714"/>
      <c r="F2" s="1714"/>
      <c r="G2" s="1714"/>
      <c r="H2" s="1714"/>
      <c r="I2" s="1714"/>
      <c r="J2" s="1714"/>
    </row>
    <row r="3" spans="1:14" ht="18.75" x14ac:dyDescent="0.25">
      <c r="A3" s="1714" t="s">
        <v>395</v>
      </c>
      <c r="B3" s="1714"/>
      <c r="C3" s="1714"/>
      <c r="D3" s="1714"/>
      <c r="E3" s="1714"/>
      <c r="F3" s="1714"/>
      <c r="G3" s="1714"/>
      <c r="H3" s="1714"/>
      <c r="I3" s="1714"/>
      <c r="J3" s="1714"/>
    </row>
    <row r="4" spans="1:14" ht="18.75" x14ac:dyDescent="0.25">
      <c r="A4" s="1715" t="s">
        <v>1713</v>
      </c>
      <c r="B4" s="1715"/>
      <c r="C4" s="1715"/>
      <c r="D4" s="1715"/>
      <c r="E4" s="1715"/>
      <c r="F4" s="1715"/>
      <c r="G4" s="1715"/>
      <c r="H4" s="1715"/>
      <c r="I4" s="1715"/>
      <c r="J4" s="1715"/>
    </row>
    <row r="5" spans="1:14" ht="18.75" x14ac:dyDescent="0.25">
      <c r="A5" s="1716"/>
      <c r="B5" s="1716"/>
      <c r="C5" s="1716"/>
      <c r="D5" s="1716"/>
      <c r="E5" s="1716"/>
      <c r="F5" s="1716"/>
      <c r="G5" s="1716"/>
      <c r="H5" s="1716"/>
      <c r="I5" s="1716"/>
      <c r="J5" s="1716"/>
    </row>
    <row r="6" spans="1:14" ht="134.25" customHeight="1" x14ac:dyDescent="0.25">
      <c r="A6" s="650" t="s">
        <v>1</v>
      </c>
      <c r="B6" s="109" t="s">
        <v>2</v>
      </c>
      <c r="C6" s="109" t="s">
        <v>3</v>
      </c>
      <c r="D6" s="110" t="s">
        <v>1263</v>
      </c>
      <c r="E6" s="111" t="s">
        <v>1714</v>
      </c>
      <c r="F6" s="111" t="s">
        <v>4</v>
      </c>
      <c r="G6" s="109" t="s">
        <v>5</v>
      </c>
      <c r="H6" s="109" t="s">
        <v>1715</v>
      </c>
      <c r="I6" s="109" t="s">
        <v>6</v>
      </c>
      <c r="J6" s="109" t="s">
        <v>7</v>
      </c>
    </row>
    <row r="7" spans="1:14" s="19" customFormat="1" ht="18.75" x14ac:dyDescent="0.25">
      <c r="A7" s="109">
        <v>1</v>
      </c>
      <c r="B7" s="109">
        <v>2</v>
      </c>
      <c r="C7" s="109">
        <v>3</v>
      </c>
      <c r="D7" s="109">
        <v>4</v>
      </c>
      <c r="E7" s="109">
        <v>5</v>
      </c>
      <c r="F7" s="109">
        <v>6</v>
      </c>
      <c r="G7" s="109">
        <v>7</v>
      </c>
      <c r="H7" s="109">
        <v>8</v>
      </c>
      <c r="I7" s="109">
        <v>9</v>
      </c>
      <c r="J7" s="109">
        <v>10</v>
      </c>
    </row>
    <row r="8" spans="1:14" s="19" customFormat="1" ht="33" customHeight="1" x14ac:dyDescent="0.25">
      <c r="A8" s="1713" t="s">
        <v>396</v>
      </c>
      <c r="B8" s="1713"/>
      <c r="C8" s="1713"/>
      <c r="D8" s="1713"/>
      <c r="E8" s="1713"/>
      <c r="F8" s="1713"/>
      <c r="G8" s="1713"/>
      <c r="H8" s="1713"/>
      <c r="I8" s="1713"/>
      <c r="J8" s="1713"/>
    </row>
    <row r="9" spans="1:14" ht="169.5" customHeight="1" x14ac:dyDescent="0.25">
      <c r="A9" s="112" t="s">
        <v>9</v>
      </c>
      <c r="B9" s="624" t="s">
        <v>1353</v>
      </c>
      <c r="C9" s="114" t="s">
        <v>439</v>
      </c>
      <c r="D9" s="1704"/>
      <c r="E9" s="1705"/>
      <c r="F9" s="1705"/>
      <c r="G9" s="1705"/>
      <c r="H9" s="1705"/>
      <c r="I9" s="1705"/>
      <c r="J9" s="1706"/>
    </row>
    <row r="10" spans="1:14" s="20" customFormat="1" ht="78" customHeight="1" x14ac:dyDescent="0.25">
      <c r="A10" s="115" t="s">
        <v>10</v>
      </c>
      <c r="B10" s="622" t="s">
        <v>1354</v>
      </c>
      <c r="C10" s="117" t="s">
        <v>439</v>
      </c>
      <c r="D10" s="1707" t="s">
        <v>1764</v>
      </c>
      <c r="E10" s="1708"/>
      <c r="F10" s="1708"/>
      <c r="G10" s="1708"/>
      <c r="H10" s="1708"/>
      <c r="I10" s="1708"/>
      <c r="J10" s="1709"/>
      <c r="N10" s="90"/>
    </row>
    <row r="11" spans="1:14" s="20" customFormat="1" ht="75" x14ac:dyDescent="0.25">
      <c r="A11" s="620"/>
      <c r="B11" s="619" t="s">
        <v>39</v>
      </c>
      <c r="C11" s="118" t="s">
        <v>439</v>
      </c>
      <c r="D11" s="119">
        <v>0</v>
      </c>
      <c r="E11" s="119">
        <v>0</v>
      </c>
      <c r="F11" s="119">
        <v>0</v>
      </c>
      <c r="G11" s="119"/>
      <c r="H11" s="119">
        <v>0</v>
      </c>
      <c r="I11" s="119">
        <v>0</v>
      </c>
      <c r="J11" s="120"/>
    </row>
    <row r="12" spans="1:14" s="20" customFormat="1" ht="18.75" x14ac:dyDescent="0.25">
      <c r="A12" s="1710" t="s">
        <v>87</v>
      </c>
      <c r="B12" s="1711"/>
      <c r="C12" s="1711"/>
      <c r="D12" s="1711"/>
      <c r="E12" s="1711"/>
      <c r="F12" s="1711"/>
      <c r="G12" s="1711"/>
      <c r="H12" s="1711"/>
      <c r="I12" s="1711"/>
      <c r="J12" s="1711"/>
    </row>
    <row r="13" spans="1:14" ht="98.25" customHeight="1" x14ac:dyDescent="0.25">
      <c r="A13" s="121" t="s">
        <v>9</v>
      </c>
      <c r="B13" s="122" t="s">
        <v>1355</v>
      </c>
      <c r="C13" s="122" t="s">
        <v>19</v>
      </c>
      <c r="D13" s="119">
        <v>0</v>
      </c>
      <c r="E13" s="119">
        <v>0</v>
      </c>
      <c r="F13" s="119">
        <v>0</v>
      </c>
      <c r="G13" s="119"/>
      <c r="H13" s="119">
        <v>0</v>
      </c>
      <c r="I13" s="119">
        <v>0</v>
      </c>
      <c r="J13" s="124"/>
    </row>
    <row r="14" spans="1:14" ht="26.25" hidden="1" customHeight="1" x14ac:dyDescent="0.3">
      <c r="A14" s="115"/>
      <c r="B14" s="659" t="s">
        <v>88</v>
      </c>
      <c r="C14" s="125"/>
      <c r="D14" s="126">
        <v>4860</v>
      </c>
      <c r="E14" s="126">
        <f>E13</f>
        <v>0</v>
      </c>
      <c r="F14" s="127">
        <f>E14/D14*100</f>
        <v>0</v>
      </c>
      <c r="G14" s="128"/>
      <c r="H14" s="126">
        <f>H13</f>
        <v>0</v>
      </c>
      <c r="I14" s="129">
        <f>H14/D14*100</f>
        <v>0</v>
      </c>
      <c r="J14" s="130"/>
    </row>
    <row r="15" spans="1:14" ht="41.25" hidden="1" customHeight="1" x14ac:dyDescent="0.25">
      <c r="A15" s="620" t="s">
        <v>17</v>
      </c>
      <c r="B15" s="622" t="s">
        <v>89</v>
      </c>
      <c r="C15" s="622"/>
      <c r="D15" s="111">
        <f>E15+F15+H15+I15</f>
        <v>0</v>
      </c>
      <c r="E15" s="111">
        <v>0</v>
      </c>
      <c r="F15" s="111">
        <v>0</v>
      </c>
      <c r="G15" s="132"/>
      <c r="H15" s="111">
        <v>0</v>
      </c>
      <c r="I15" s="111">
        <v>0</v>
      </c>
      <c r="J15" s="133">
        <v>0</v>
      </c>
    </row>
    <row r="16" spans="1:14" ht="26.25" hidden="1" customHeight="1" x14ac:dyDescent="0.25">
      <c r="A16" s="134"/>
      <c r="B16" s="135" t="s">
        <v>90</v>
      </c>
      <c r="C16" s="135"/>
      <c r="D16" s="136">
        <f>D15</f>
        <v>0</v>
      </c>
      <c r="E16" s="136">
        <f>E15</f>
        <v>0</v>
      </c>
      <c r="F16" s="136">
        <f>F15</f>
        <v>0</v>
      </c>
      <c r="G16" s="137"/>
      <c r="H16" s="136">
        <f>H15</f>
        <v>0</v>
      </c>
      <c r="I16" s="136">
        <f>I15</f>
        <v>0</v>
      </c>
      <c r="J16" s="138">
        <v>0</v>
      </c>
    </row>
    <row r="17" spans="1:10" s="20" customFormat="1" ht="99" customHeight="1" x14ac:dyDescent="0.25">
      <c r="A17" s="115" t="s">
        <v>11</v>
      </c>
      <c r="B17" s="1281" t="s">
        <v>1562</v>
      </c>
      <c r="C17" s="1281" t="s">
        <v>19</v>
      </c>
      <c r="D17" s="139">
        <v>0</v>
      </c>
      <c r="E17" s="139">
        <v>0</v>
      </c>
      <c r="F17" s="139">
        <v>0</v>
      </c>
      <c r="G17" s="140" t="s">
        <v>1765</v>
      </c>
      <c r="H17" s="139">
        <v>0</v>
      </c>
      <c r="I17" s="139">
        <v>0</v>
      </c>
      <c r="J17" s="141"/>
    </row>
    <row r="18" spans="1:10" s="21" customFormat="1" ht="101.25" customHeight="1" x14ac:dyDescent="0.25">
      <c r="A18" s="142"/>
      <c r="B18" s="143" t="s">
        <v>91</v>
      </c>
      <c r="C18" s="135" t="s">
        <v>19</v>
      </c>
      <c r="D18" s="144">
        <f>D13</f>
        <v>0</v>
      </c>
      <c r="E18" s="144">
        <f>E13</f>
        <v>0</v>
      </c>
      <c r="F18" s="144">
        <f>F13</f>
        <v>0</v>
      </c>
      <c r="G18" s="145"/>
      <c r="H18" s="144">
        <f>H13</f>
        <v>0</v>
      </c>
      <c r="I18" s="144">
        <f>I13</f>
        <v>0</v>
      </c>
      <c r="J18" s="145"/>
    </row>
    <row r="19" spans="1:10" s="21" customFormat="1" ht="101.25" customHeight="1" x14ac:dyDescent="0.25">
      <c r="A19" s="625"/>
      <c r="B19" s="625" t="s">
        <v>71</v>
      </c>
      <c r="C19" s="624" t="s">
        <v>19</v>
      </c>
      <c r="D19" s="144">
        <f>D18+D11</f>
        <v>0</v>
      </c>
      <c r="E19" s="144">
        <f>E18+E11</f>
        <v>0</v>
      </c>
      <c r="F19" s="144">
        <f>F14</f>
        <v>0</v>
      </c>
      <c r="G19" s="145"/>
      <c r="H19" s="144">
        <f>H18+H11</f>
        <v>0</v>
      </c>
      <c r="I19" s="144">
        <f>I14</f>
        <v>0</v>
      </c>
      <c r="J19" s="128"/>
    </row>
    <row r="20" spans="1:10" ht="20.25" customHeight="1" x14ac:dyDescent="0.3">
      <c r="A20" s="108"/>
      <c r="B20" s="651"/>
      <c r="C20" s="651"/>
      <c r="D20" s="108"/>
      <c r="E20" s="651"/>
      <c r="F20" s="651"/>
      <c r="G20" s="518"/>
      <c r="H20" s="651"/>
      <c r="I20" s="651"/>
      <c r="J20" s="518"/>
    </row>
    <row r="21" spans="1:10" ht="20.25" customHeight="1" x14ac:dyDescent="0.25">
      <c r="B21" s="1712"/>
      <c r="C21" s="1712"/>
      <c r="D21" s="1712"/>
      <c r="E21" s="1712"/>
      <c r="F21" s="1712"/>
      <c r="G21" s="1712"/>
      <c r="H21" s="1712"/>
      <c r="I21" s="1712"/>
    </row>
  </sheetData>
  <mergeCells count="10">
    <mergeCell ref="A1:J1"/>
    <mergeCell ref="A2:J2"/>
    <mergeCell ref="A3:J3"/>
    <mergeCell ref="A4:J4"/>
    <mergeCell ref="A5:J5"/>
    <mergeCell ref="D9:J9"/>
    <mergeCell ref="D10:J10"/>
    <mergeCell ref="A12:J12"/>
    <mergeCell ref="B21:I21"/>
    <mergeCell ref="A8:J8"/>
  </mergeCells>
  <pageMargins left="0.78740157480314965" right="0.39370078740157483" top="0.78740157480314965" bottom="0.78740157480314965" header="0.51181102362204722" footer="0.39370078740157483"/>
  <pageSetup paperSize="9" scale="62" firstPageNumber="12" fitToHeight="0" orientation="landscape" useFirstPageNumber="1" r:id="rId1"/>
  <headerFooter alignWithMargins="0">
    <oddFooter>&amp;R&amp;"Times New Roman,обычный"&amp;14&amp;P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25"/>
  <sheetViews>
    <sheetView view="pageBreakPreview" topLeftCell="A112" zoomScale="70" zoomScaleNormal="70" zoomScaleSheetLayoutView="70" zoomScalePageLayoutView="71" workbookViewId="0">
      <selection activeCell="B35" sqref="B35:J35"/>
    </sheetView>
  </sheetViews>
  <sheetFormatPr defaultColWidth="11.42578125" defaultRowHeight="20.25" customHeight="1" x14ac:dyDescent="0.25"/>
  <cols>
    <col min="1" max="1" width="8.7109375" style="19" customWidth="1"/>
    <col min="2" max="2" width="42.7109375" style="905" customWidth="1"/>
    <col min="3" max="3" width="17.140625" style="905" customWidth="1"/>
    <col min="4" max="5" width="17.7109375" style="933" customWidth="1"/>
    <col min="6" max="6" width="12.28515625" style="905" customWidth="1"/>
    <col min="7" max="7" width="38" style="23" customWidth="1"/>
    <col min="8" max="8" width="17.7109375" style="933" customWidth="1"/>
    <col min="9" max="9" width="12.85546875" style="905" customWidth="1"/>
    <col min="10" max="10" width="30.7109375" style="23" customWidth="1"/>
    <col min="11" max="11" width="13.28515625" style="905" hidden="1" customWidth="1"/>
    <col min="12" max="256" width="11.42578125" style="905"/>
    <col min="257" max="257" width="8.7109375" style="905" customWidth="1"/>
    <col min="258" max="258" width="45.7109375" style="905" customWidth="1"/>
    <col min="259" max="259" width="15.7109375" style="905" customWidth="1"/>
    <col min="260" max="261" width="17.7109375" style="905" customWidth="1"/>
    <col min="262" max="262" width="15.28515625" style="905" customWidth="1"/>
    <col min="263" max="263" width="35.7109375" style="905" customWidth="1"/>
    <col min="264" max="264" width="17.7109375" style="905" customWidth="1"/>
    <col min="265" max="265" width="15.28515625" style="905" customWidth="1"/>
    <col min="266" max="266" width="30.7109375" style="905" customWidth="1"/>
    <col min="267" max="267" width="13.28515625" style="905" bestFit="1" customWidth="1"/>
    <col min="268" max="512" width="11.42578125" style="905"/>
    <col min="513" max="513" width="8.7109375" style="905" customWidth="1"/>
    <col min="514" max="514" width="45.7109375" style="905" customWidth="1"/>
    <col min="515" max="515" width="15.7109375" style="905" customWidth="1"/>
    <col min="516" max="517" width="17.7109375" style="905" customWidth="1"/>
    <col min="518" max="518" width="15.28515625" style="905" customWidth="1"/>
    <col min="519" max="519" width="35.7109375" style="905" customWidth="1"/>
    <col min="520" max="520" width="17.7109375" style="905" customWidth="1"/>
    <col min="521" max="521" width="15.28515625" style="905" customWidth="1"/>
    <col min="522" max="522" width="30.7109375" style="905" customWidth="1"/>
    <col min="523" max="523" width="13.28515625" style="905" bestFit="1" customWidth="1"/>
    <col min="524" max="768" width="11.42578125" style="905"/>
    <col min="769" max="769" width="8.7109375" style="905" customWidth="1"/>
    <col min="770" max="770" width="45.7109375" style="905" customWidth="1"/>
    <col min="771" max="771" width="15.7109375" style="905" customWidth="1"/>
    <col min="772" max="773" width="17.7109375" style="905" customWidth="1"/>
    <col min="774" max="774" width="15.28515625" style="905" customWidth="1"/>
    <col min="775" max="775" width="35.7109375" style="905" customWidth="1"/>
    <col min="776" max="776" width="17.7109375" style="905" customWidth="1"/>
    <col min="777" max="777" width="15.28515625" style="905" customWidth="1"/>
    <col min="778" max="778" width="30.7109375" style="905" customWidth="1"/>
    <col min="779" max="779" width="13.28515625" style="905" bestFit="1" customWidth="1"/>
    <col min="780" max="1024" width="11.42578125" style="905"/>
    <col min="1025" max="1025" width="8.7109375" style="905" customWidth="1"/>
    <col min="1026" max="1026" width="45.7109375" style="905" customWidth="1"/>
    <col min="1027" max="1027" width="15.7109375" style="905" customWidth="1"/>
    <col min="1028" max="1029" width="17.7109375" style="905" customWidth="1"/>
    <col min="1030" max="1030" width="15.28515625" style="905" customWidth="1"/>
    <col min="1031" max="1031" width="35.7109375" style="905" customWidth="1"/>
    <col min="1032" max="1032" width="17.7109375" style="905" customWidth="1"/>
    <col min="1033" max="1033" width="15.28515625" style="905" customWidth="1"/>
    <col min="1034" max="1034" width="30.7109375" style="905" customWidth="1"/>
    <col min="1035" max="1035" width="13.28515625" style="905" bestFit="1" customWidth="1"/>
    <col min="1036" max="1280" width="11.42578125" style="905"/>
    <col min="1281" max="1281" width="8.7109375" style="905" customWidth="1"/>
    <col min="1282" max="1282" width="45.7109375" style="905" customWidth="1"/>
    <col min="1283" max="1283" width="15.7109375" style="905" customWidth="1"/>
    <col min="1284" max="1285" width="17.7109375" style="905" customWidth="1"/>
    <col min="1286" max="1286" width="15.28515625" style="905" customWidth="1"/>
    <col min="1287" max="1287" width="35.7109375" style="905" customWidth="1"/>
    <col min="1288" max="1288" width="17.7109375" style="905" customWidth="1"/>
    <col min="1289" max="1289" width="15.28515625" style="905" customWidth="1"/>
    <col min="1290" max="1290" width="30.7109375" style="905" customWidth="1"/>
    <col min="1291" max="1291" width="13.28515625" style="905" bestFit="1" customWidth="1"/>
    <col min="1292" max="1536" width="11.42578125" style="905"/>
    <col min="1537" max="1537" width="8.7109375" style="905" customWidth="1"/>
    <col min="1538" max="1538" width="45.7109375" style="905" customWidth="1"/>
    <col min="1539" max="1539" width="15.7109375" style="905" customWidth="1"/>
    <col min="1540" max="1541" width="17.7109375" style="905" customWidth="1"/>
    <col min="1542" max="1542" width="15.28515625" style="905" customWidth="1"/>
    <col min="1543" max="1543" width="35.7109375" style="905" customWidth="1"/>
    <col min="1544" max="1544" width="17.7109375" style="905" customWidth="1"/>
    <col min="1545" max="1545" width="15.28515625" style="905" customWidth="1"/>
    <col min="1546" max="1546" width="30.7109375" style="905" customWidth="1"/>
    <col min="1547" max="1547" width="13.28515625" style="905" bestFit="1" customWidth="1"/>
    <col min="1548" max="1792" width="11.42578125" style="905"/>
    <col min="1793" max="1793" width="8.7109375" style="905" customWidth="1"/>
    <col min="1794" max="1794" width="45.7109375" style="905" customWidth="1"/>
    <col min="1795" max="1795" width="15.7109375" style="905" customWidth="1"/>
    <col min="1796" max="1797" width="17.7109375" style="905" customWidth="1"/>
    <col min="1798" max="1798" width="15.28515625" style="905" customWidth="1"/>
    <col min="1799" max="1799" width="35.7109375" style="905" customWidth="1"/>
    <col min="1800" max="1800" width="17.7109375" style="905" customWidth="1"/>
    <col min="1801" max="1801" width="15.28515625" style="905" customWidth="1"/>
    <col min="1802" max="1802" width="30.7109375" style="905" customWidth="1"/>
    <col min="1803" max="1803" width="13.28515625" style="905" bestFit="1" customWidth="1"/>
    <col min="1804" max="2048" width="11.42578125" style="905"/>
    <col min="2049" max="2049" width="8.7109375" style="905" customWidth="1"/>
    <col min="2050" max="2050" width="45.7109375" style="905" customWidth="1"/>
    <col min="2051" max="2051" width="15.7109375" style="905" customWidth="1"/>
    <col min="2052" max="2053" width="17.7109375" style="905" customWidth="1"/>
    <col min="2054" max="2054" width="15.28515625" style="905" customWidth="1"/>
    <col min="2055" max="2055" width="35.7109375" style="905" customWidth="1"/>
    <col min="2056" max="2056" width="17.7109375" style="905" customWidth="1"/>
    <col min="2057" max="2057" width="15.28515625" style="905" customWidth="1"/>
    <col min="2058" max="2058" width="30.7109375" style="905" customWidth="1"/>
    <col min="2059" max="2059" width="13.28515625" style="905" bestFit="1" customWidth="1"/>
    <col min="2060" max="2304" width="11.42578125" style="905"/>
    <col min="2305" max="2305" width="8.7109375" style="905" customWidth="1"/>
    <col min="2306" max="2306" width="45.7109375" style="905" customWidth="1"/>
    <col min="2307" max="2307" width="15.7109375" style="905" customWidth="1"/>
    <col min="2308" max="2309" width="17.7109375" style="905" customWidth="1"/>
    <col min="2310" max="2310" width="15.28515625" style="905" customWidth="1"/>
    <col min="2311" max="2311" width="35.7109375" style="905" customWidth="1"/>
    <col min="2312" max="2312" width="17.7109375" style="905" customWidth="1"/>
    <col min="2313" max="2313" width="15.28515625" style="905" customWidth="1"/>
    <col min="2314" max="2314" width="30.7109375" style="905" customWidth="1"/>
    <col min="2315" max="2315" width="13.28515625" style="905" bestFit="1" customWidth="1"/>
    <col min="2316" max="2560" width="11.42578125" style="905"/>
    <col min="2561" max="2561" width="8.7109375" style="905" customWidth="1"/>
    <col min="2562" max="2562" width="45.7109375" style="905" customWidth="1"/>
    <col min="2563" max="2563" width="15.7109375" style="905" customWidth="1"/>
    <col min="2564" max="2565" width="17.7109375" style="905" customWidth="1"/>
    <col min="2566" max="2566" width="15.28515625" style="905" customWidth="1"/>
    <col min="2567" max="2567" width="35.7109375" style="905" customWidth="1"/>
    <col min="2568" max="2568" width="17.7109375" style="905" customWidth="1"/>
    <col min="2569" max="2569" width="15.28515625" style="905" customWidth="1"/>
    <col min="2570" max="2570" width="30.7109375" style="905" customWidth="1"/>
    <col min="2571" max="2571" width="13.28515625" style="905" bestFit="1" customWidth="1"/>
    <col min="2572" max="2816" width="11.42578125" style="905"/>
    <col min="2817" max="2817" width="8.7109375" style="905" customWidth="1"/>
    <col min="2818" max="2818" width="45.7109375" style="905" customWidth="1"/>
    <col min="2819" max="2819" width="15.7109375" style="905" customWidth="1"/>
    <col min="2820" max="2821" width="17.7109375" style="905" customWidth="1"/>
    <col min="2822" max="2822" width="15.28515625" style="905" customWidth="1"/>
    <col min="2823" max="2823" width="35.7109375" style="905" customWidth="1"/>
    <col min="2824" max="2824" width="17.7109375" style="905" customWidth="1"/>
    <col min="2825" max="2825" width="15.28515625" style="905" customWidth="1"/>
    <col min="2826" max="2826" width="30.7109375" style="905" customWidth="1"/>
    <col min="2827" max="2827" width="13.28515625" style="905" bestFit="1" customWidth="1"/>
    <col min="2828" max="3072" width="11.42578125" style="905"/>
    <col min="3073" max="3073" width="8.7109375" style="905" customWidth="1"/>
    <col min="3074" max="3074" width="45.7109375" style="905" customWidth="1"/>
    <col min="3075" max="3075" width="15.7109375" style="905" customWidth="1"/>
    <col min="3076" max="3077" width="17.7109375" style="905" customWidth="1"/>
    <col min="3078" max="3078" width="15.28515625" style="905" customWidth="1"/>
    <col min="3079" max="3079" width="35.7109375" style="905" customWidth="1"/>
    <col min="3080" max="3080" width="17.7109375" style="905" customWidth="1"/>
    <col min="3081" max="3081" width="15.28515625" style="905" customWidth="1"/>
    <col min="3082" max="3082" width="30.7109375" style="905" customWidth="1"/>
    <col min="3083" max="3083" width="13.28515625" style="905" bestFit="1" customWidth="1"/>
    <col min="3084" max="3328" width="11.42578125" style="905"/>
    <col min="3329" max="3329" width="8.7109375" style="905" customWidth="1"/>
    <col min="3330" max="3330" width="45.7109375" style="905" customWidth="1"/>
    <col min="3331" max="3331" width="15.7109375" style="905" customWidth="1"/>
    <col min="3332" max="3333" width="17.7109375" style="905" customWidth="1"/>
    <col min="3334" max="3334" width="15.28515625" style="905" customWidth="1"/>
    <col min="3335" max="3335" width="35.7109375" style="905" customWidth="1"/>
    <col min="3336" max="3336" width="17.7109375" style="905" customWidth="1"/>
    <col min="3337" max="3337" width="15.28515625" style="905" customWidth="1"/>
    <col min="3338" max="3338" width="30.7109375" style="905" customWidth="1"/>
    <col min="3339" max="3339" width="13.28515625" style="905" bestFit="1" customWidth="1"/>
    <col min="3340" max="3584" width="11.42578125" style="905"/>
    <col min="3585" max="3585" width="8.7109375" style="905" customWidth="1"/>
    <col min="3586" max="3586" width="45.7109375" style="905" customWidth="1"/>
    <col min="3587" max="3587" width="15.7109375" style="905" customWidth="1"/>
    <col min="3588" max="3589" width="17.7109375" style="905" customWidth="1"/>
    <col min="3590" max="3590" width="15.28515625" style="905" customWidth="1"/>
    <col min="3591" max="3591" width="35.7109375" style="905" customWidth="1"/>
    <col min="3592" max="3592" width="17.7109375" style="905" customWidth="1"/>
    <col min="3593" max="3593" width="15.28515625" style="905" customWidth="1"/>
    <col min="3594" max="3594" width="30.7109375" style="905" customWidth="1"/>
    <col min="3595" max="3595" width="13.28515625" style="905" bestFit="1" customWidth="1"/>
    <col min="3596" max="3840" width="11.42578125" style="905"/>
    <col min="3841" max="3841" width="8.7109375" style="905" customWidth="1"/>
    <col min="3842" max="3842" width="45.7109375" style="905" customWidth="1"/>
    <col min="3843" max="3843" width="15.7109375" style="905" customWidth="1"/>
    <col min="3844" max="3845" width="17.7109375" style="905" customWidth="1"/>
    <col min="3846" max="3846" width="15.28515625" style="905" customWidth="1"/>
    <col min="3847" max="3847" width="35.7109375" style="905" customWidth="1"/>
    <col min="3848" max="3848" width="17.7109375" style="905" customWidth="1"/>
    <col min="3849" max="3849" width="15.28515625" style="905" customWidth="1"/>
    <col min="3850" max="3850" width="30.7109375" style="905" customWidth="1"/>
    <col min="3851" max="3851" width="13.28515625" style="905" bestFit="1" customWidth="1"/>
    <col min="3852" max="4096" width="11.42578125" style="905"/>
    <col min="4097" max="4097" width="8.7109375" style="905" customWidth="1"/>
    <col min="4098" max="4098" width="45.7109375" style="905" customWidth="1"/>
    <col min="4099" max="4099" width="15.7109375" style="905" customWidth="1"/>
    <col min="4100" max="4101" width="17.7109375" style="905" customWidth="1"/>
    <col min="4102" max="4102" width="15.28515625" style="905" customWidth="1"/>
    <col min="4103" max="4103" width="35.7109375" style="905" customWidth="1"/>
    <col min="4104" max="4104" width="17.7109375" style="905" customWidth="1"/>
    <col min="4105" max="4105" width="15.28515625" style="905" customWidth="1"/>
    <col min="4106" max="4106" width="30.7109375" style="905" customWidth="1"/>
    <col min="4107" max="4107" width="13.28515625" style="905" bestFit="1" customWidth="1"/>
    <col min="4108" max="4352" width="11.42578125" style="905"/>
    <col min="4353" max="4353" width="8.7109375" style="905" customWidth="1"/>
    <col min="4354" max="4354" width="45.7109375" style="905" customWidth="1"/>
    <col min="4355" max="4355" width="15.7109375" style="905" customWidth="1"/>
    <col min="4356" max="4357" width="17.7109375" style="905" customWidth="1"/>
    <col min="4358" max="4358" width="15.28515625" style="905" customWidth="1"/>
    <col min="4359" max="4359" width="35.7109375" style="905" customWidth="1"/>
    <col min="4360" max="4360" width="17.7109375" style="905" customWidth="1"/>
    <col min="4361" max="4361" width="15.28515625" style="905" customWidth="1"/>
    <col min="4362" max="4362" width="30.7109375" style="905" customWidth="1"/>
    <col min="4363" max="4363" width="13.28515625" style="905" bestFit="1" customWidth="1"/>
    <col min="4364" max="4608" width="11.42578125" style="905"/>
    <col min="4609" max="4609" width="8.7109375" style="905" customWidth="1"/>
    <col min="4610" max="4610" width="45.7109375" style="905" customWidth="1"/>
    <col min="4611" max="4611" width="15.7109375" style="905" customWidth="1"/>
    <col min="4612" max="4613" width="17.7109375" style="905" customWidth="1"/>
    <col min="4614" max="4614" width="15.28515625" style="905" customWidth="1"/>
    <col min="4615" max="4615" width="35.7109375" style="905" customWidth="1"/>
    <col min="4616" max="4616" width="17.7109375" style="905" customWidth="1"/>
    <col min="4617" max="4617" width="15.28515625" style="905" customWidth="1"/>
    <col min="4618" max="4618" width="30.7109375" style="905" customWidth="1"/>
    <col min="4619" max="4619" width="13.28515625" style="905" bestFit="1" customWidth="1"/>
    <col min="4620" max="4864" width="11.42578125" style="905"/>
    <col min="4865" max="4865" width="8.7109375" style="905" customWidth="1"/>
    <col min="4866" max="4866" width="45.7109375" style="905" customWidth="1"/>
    <col min="4867" max="4867" width="15.7109375" style="905" customWidth="1"/>
    <col min="4868" max="4869" width="17.7109375" style="905" customWidth="1"/>
    <col min="4870" max="4870" width="15.28515625" style="905" customWidth="1"/>
    <col min="4871" max="4871" width="35.7109375" style="905" customWidth="1"/>
    <col min="4872" max="4872" width="17.7109375" style="905" customWidth="1"/>
    <col min="4873" max="4873" width="15.28515625" style="905" customWidth="1"/>
    <col min="4874" max="4874" width="30.7109375" style="905" customWidth="1"/>
    <col min="4875" max="4875" width="13.28515625" style="905" bestFit="1" customWidth="1"/>
    <col min="4876" max="5120" width="11.42578125" style="905"/>
    <col min="5121" max="5121" width="8.7109375" style="905" customWidth="1"/>
    <col min="5122" max="5122" width="45.7109375" style="905" customWidth="1"/>
    <col min="5123" max="5123" width="15.7109375" style="905" customWidth="1"/>
    <col min="5124" max="5125" width="17.7109375" style="905" customWidth="1"/>
    <col min="5126" max="5126" width="15.28515625" style="905" customWidth="1"/>
    <col min="5127" max="5127" width="35.7109375" style="905" customWidth="1"/>
    <col min="5128" max="5128" width="17.7109375" style="905" customWidth="1"/>
    <col min="5129" max="5129" width="15.28515625" style="905" customWidth="1"/>
    <col min="5130" max="5130" width="30.7109375" style="905" customWidth="1"/>
    <col min="5131" max="5131" width="13.28515625" style="905" bestFit="1" customWidth="1"/>
    <col min="5132" max="5376" width="11.42578125" style="905"/>
    <col min="5377" max="5377" width="8.7109375" style="905" customWidth="1"/>
    <col min="5378" max="5378" width="45.7109375" style="905" customWidth="1"/>
    <col min="5379" max="5379" width="15.7109375" style="905" customWidth="1"/>
    <col min="5380" max="5381" width="17.7109375" style="905" customWidth="1"/>
    <col min="5382" max="5382" width="15.28515625" style="905" customWidth="1"/>
    <col min="5383" max="5383" width="35.7109375" style="905" customWidth="1"/>
    <col min="5384" max="5384" width="17.7109375" style="905" customWidth="1"/>
    <col min="5385" max="5385" width="15.28515625" style="905" customWidth="1"/>
    <col min="5386" max="5386" width="30.7109375" style="905" customWidth="1"/>
    <col min="5387" max="5387" width="13.28515625" style="905" bestFit="1" customWidth="1"/>
    <col min="5388" max="5632" width="11.42578125" style="905"/>
    <col min="5633" max="5633" width="8.7109375" style="905" customWidth="1"/>
    <col min="5634" max="5634" width="45.7109375" style="905" customWidth="1"/>
    <col min="5635" max="5635" width="15.7109375" style="905" customWidth="1"/>
    <col min="5636" max="5637" width="17.7109375" style="905" customWidth="1"/>
    <col min="5638" max="5638" width="15.28515625" style="905" customWidth="1"/>
    <col min="5639" max="5639" width="35.7109375" style="905" customWidth="1"/>
    <col min="5640" max="5640" width="17.7109375" style="905" customWidth="1"/>
    <col min="5641" max="5641" width="15.28515625" style="905" customWidth="1"/>
    <col min="5642" max="5642" width="30.7109375" style="905" customWidth="1"/>
    <col min="5643" max="5643" width="13.28515625" style="905" bestFit="1" customWidth="1"/>
    <col min="5644" max="5888" width="11.42578125" style="905"/>
    <col min="5889" max="5889" width="8.7109375" style="905" customWidth="1"/>
    <col min="5890" max="5890" width="45.7109375" style="905" customWidth="1"/>
    <col min="5891" max="5891" width="15.7109375" style="905" customWidth="1"/>
    <col min="5892" max="5893" width="17.7109375" style="905" customWidth="1"/>
    <col min="5894" max="5894" width="15.28515625" style="905" customWidth="1"/>
    <col min="5895" max="5895" width="35.7109375" style="905" customWidth="1"/>
    <col min="5896" max="5896" width="17.7109375" style="905" customWidth="1"/>
    <col min="5897" max="5897" width="15.28515625" style="905" customWidth="1"/>
    <col min="5898" max="5898" width="30.7109375" style="905" customWidth="1"/>
    <col min="5899" max="5899" width="13.28515625" style="905" bestFit="1" customWidth="1"/>
    <col min="5900" max="6144" width="11.42578125" style="905"/>
    <col min="6145" max="6145" width="8.7109375" style="905" customWidth="1"/>
    <col min="6146" max="6146" width="45.7109375" style="905" customWidth="1"/>
    <col min="6147" max="6147" width="15.7109375" style="905" customWidth="1"/>
    <col min="6148" max="6149" width="17.7109375" style="905" customWidth="1"/>
    <col min="6150" max="6150" width="15.28515625" style="905" customWidth="1"/>
    <col min="6151" max="6151" width="35.7109375" style="905" customWidth="1"/>
    <col min="6152" max="6152" width="17.7109375" style="905" customWidth="1"/>
    <col min="6153" max="6153" width="15.28515625" style="905" customWidth="1"/>
    <col min="6154" max="6154" width="30.7109375" style="905" customWidth="1"/>
    <col min="6155" max="6155" width="13.28515625" style="905" bestFit="1" customWidth="1"/>
    <col min="6156" max="6400" width="11.42578125" style="905"/>
    <col min="6401" max="6401" width="8.7109375" style="905" customWidth="1"/>
    <col min="6402" max="6402" width="45.7109375" style="905" customWidth="1"/>
    <col min="6403" max="6403" width="15.7109375" style="905" customWidth="1"/>
    <col min="6404" max="6405" width="17.7109375" style="905" customWidth="1"/>
    <col min="6406" max="6406" width="15.28515625" style="905" customWidth="1"/>
    <col min="6407" max="6407" width="35.7109375" style="905" customWidth="1"/>
    <col min="6408" max="6408" width="17.7109375" style="905" customWidth="1"/>
    <col min="6409" max="6409" width="15.28515625" style="905" customWidth="1"/>
    <col min="6410" max="6410" width="30.7109375" style="905" customWidth="1"/>
    <col min="6411" max="6411" width="13.28515625" style="905" bestFit="1" customWidth="1"/>
    <col min="6412" max="6656" width="11.42578125" style="905"/>
    <col min="6657" max="6657" width="8.7109375" style="905" customWidth="1"/>
    <col min="6658" max="6658" width="45.7109375" style="905" customWidth="1"/>
    <col min="6659" max="6659" width="15.7109375" style="905" customWidth="1"/>
    <col min="6660" max="6661" width="17.7109375" style="905" customWidth="1"/>
    <col min="6662" max="6662" width="15.28515625" style="905" customWidth="1"/>
    <col min="6663" max="6663" width="35.7109375" style="905" customWidth="1"/>
    <col min="6664" max="6664" width="17.7109375" style="905" customWidth="1"/>
    <col min="6665" max="6665" width="15.28515625" style="905" customWidth="1"/>
    <col min="6666" max="6666" width="30.7109375" style="905" customWidth="1"/>
    <col min="6667" max="6667" width="13.28515625" style="905" bestFit="1" customWidth="1"/>
    <col min="6668" max="6912" width="11.42578125" style="905"/>
    <col min="6913" max="6913" width="8.7109375" style="905" customWidth="1"/>
    <col min="6914" max="6914" width="45.7109375" style="905" customWidth="1"/>
    <col min="6915" max="6915" width="15.7109375" style="905" customWidth="1"/>
    <col min="6916" max="6917" width="17.7109375" style="905" customWidth="1"/>
    <col min="6918" max="6918" width="15.28515625" style="905" customWidth="1"/>
    <col min="6919" max="6919" width="35.7109375" style="905" customWidth="1"/>
    <col min="6920" max="6920" width="17.7109375" style="905" customWidth="1"/>
    <col min="6921" max="6921" width="15.28515625" style="905" customWidth="1"/>
    <col min="6922" max="6922" width="30.7109375" style="905" customWidth="1"/>
    <col min="6923" max="6923" width="13.28515625" style="905" bestFit="1" customWidth="1"/>
    <col min="6924" max="7168" width="11.42578125" style="905"/>
    <col min="7169" max="7169" width="8.7109375" style="905" customWidth="1"/>
    <col min="7170" max="7170" width="45.7109375" style="905" customWidth="1"/>
    <col min="7171" max="7171" width="15.7109375" style="905" customWidth="1"/>
    <col min="7172" max="7173" width="17.7109375" style="905" customWidth="1"/>
    <col min="7174" max="7174" width="15.28515625" style="905" customWidth="1"/>
    <col min="7175" max="7175" width="35.7109375" style="905" customWidth="1"/>
    <col min="7176" max="7176" width="17.7109375" style="905" customWidth="1"/>
    <col min="7177" max="7177" width="15.28515625" style="905" customWidth="1"/>
    <col min="7178" max="7178" width="30.7109375" style="905" customWidth="1"/>
    <col min="7179" max="7179" width="13.28515625" style="905" bestFit="1" customWidth="1"/>
    <col min="7180" max="7424" width="11.42578125" style="905"/>
    <col min="7425" max="7425" width="8.7109375" style="905" customWidth="1"/>
    <col min="7426" max="7426" width="45.7109375" style="905" customWidth="1"/>
    <col min="7427" max="7427" width="15.7109375" style="905" customWidth="1"/>
    <col min="7428" max="7429" width="17.7109375" style="905" customWidth="1"/>
    <col min="7430" max="7430" width="15.28515625" style="905" customWidth="1"/>
    <col min="7431" max="7431" width="35.7109375" style="905" customWidth="1"/>
    <col min="7432" max="7432" width="17.7109375" style="905" customWidth="1"/>
    <col min="7433" max="7433" width="15.28515625" style="905" customWidth="1"/>
    <col min="7434" max="7434" width="30.7109375" style="905" customWidth="1"/>
    <col min="7435" max="7435" width="13.28515625" style="905" bestFit="1" customWidth="1"/>
    <col min="7436" max="7680" width="11.42578125" style="905"/>
    <col min="7681" max="7681" width="8.7109375" style="905" customWidth="1"/>
    <col min="7682" max="7682" width="45.7109375" style="905" customWidth="1"/>
    <col min="7683" max="7683" width="15.7109375" style="905" customWidth="1"/>
    <col min="7684" max="7685" width="17.7109375" style="905" customWidth="1"/>
    <col min="7686" max="7686" width="15.28515625" style="905" customWidth="1"/>
    <col min="7687" max="7687" width="35.7109375" style="905" customWidth="1"/>
    <col min="7688" max="7688" width="17.7109375" style="905" customWidth="1"/>
    <col min="7689" max="7689" width="15.28515625" style="905" customWidth="1"/>
    <col min="7690" max="7690" width="30.7109375" style="905" customWidth="1"/>
    <col min="7691" max="7691" width="13.28515625" style="905" bestFit="1" customWidth="1"/>
    <col min="7692" max="7936" width="11.42578125" style="905"/>
    <col min="7937" max="7937" width="8.7109375" style="905" customWidth="1"/>
    <col min="7938" max="7938" width="45.7109375" style="905" customWidth="1"/>
    <col min="7939" max="7939" width="15.7109375" style="905" customWidth="1"/>
    <col min="7940" max="7941" width="17.7109375" style="905" customWidth="1"/>
    <col min="7942" max="7942" width="15.28515625" style="905" customWidth="1"/>
    <col min="7943" max="7943" width="35.7109375" style="905" customWidth="1"/>
    <col min="7944" max="7944" width="17.7109375" style="905" customWidth="1"/>
    <col min="7945" max="7945" width="15.28515625" style="905" customWidth="1"/>
    <col min="7946" max="7946" width="30.7109375" style="905" customWidth="1"/>
    <col min="7947" max="7947" width="13.28515625" style="905" bestFit="1" customWidth="1"/>
    <col min="7948" max="8192" width="11.42578125" style="905"/>
    <col min="8193" max="8193" width="8.7109375" style="905" customWidth="1"/>
    <col min="8194" max="8194" width="45.7109375" style="905" customWidth="1"/>
    <col min="8195" max="8195" width="15.7109375" style="905" customWidth="1"/>
    <col min="8196" max="8197" width="17.7109375" style="905" customWidth="1"/>
    <col min="8198" max="8198" width="15.28515625" style="905" customWidth="1"/>
    <col min="8199" max="8199" width="35.7109375" style="905" customWidth="1"/>
    <col min="8200" max="8200" width="17.7109375" style="905" customWidth="1"/>
    <col min="8201" max="8201" width="15.28515625" style="905" customWidth="1"/>
    <col min="8202" max="8202" width="30.7109375" style="905" customWidth="1"/>
    <col min="8203" max="8203" width="13.28515625" style="905" bestFit="1" customWidth="1"/>
    <col min="8204" max="8448" width="11.42578125" style="905"/>
    <col min="8449" max="8449" width="8.7109375" style="905" customWidth="1"/>
    <col min="8450" max="8450" width="45.7109375" style="905" customWidth="1"/>
    <col min="8451" max="8451" width="15.7109375" style="905" customWidth="1"/>
    <col min="8452" max="8453" width="17.7109375" style="905" customWidth="1"/>
    <col min="8454" max="8454" width="15.28515625" style="905" customWidth="1"/>
    <col min="8455" max="8455" width="35.7109375" style="905" customWidth="1"/>
    <col min="8456" max="8456" width="17.7109375" style="905" customWidth="1"/>
    <col min="8457" max="8457" width="15.28515625" style="905" customWidth="1"/>
    <col min="8458" max="8458" width="30.7109375" style="905" customWidth="1"/>
    <col min="8459" max="8459" width="13.28515625" style="905" bestFit="1" customWidth="1"/>
    <col min="8460" max="8704" width="11.42578125" style="905"/>
    <col min="8705" max="8705" width="8.7109375" style="905" customWidth="1"/>
    <col min="8706" max="8706" width="45.7109375" style="905" customWidth="1"/>
    <col min="8707" max="8707" width="15.7109375" style="905" customWidth="1"/>
    <col min="8708" max="8709" width="17.7109375" style="905" customWidth="1"/>
    <col min="8710" max="8710" width="15.28515625" style="905" customWidth="1"/>
    <col min="8711" max="8711" width="35.7109375" style="905" customWidth="1"/>
    <col min="8712" max="8712" width="17.7109375" style="905" customWidth="1"/>
    <col min="8713" max="8713" width="15.28515625" style="905" customWidth="1"/>
    <col min="8714" max="8714" width="30.7109375" style="905" customWidth="1"/>
    <col min="8715" max="8715" width="13.28515625" style="905" bestFit="1" customWidth="1"/>
    <col min="8716" max="8960" width="11.42578125" style="905"/>
    <col min="8961" max="8961" width="8.7109375" style="905" customWidth="1"/>
    <col min="8962" max="8962" width="45.7109375" style="905" customWidth="1"/>
    <col min="8963" max="8963" width="15.7109375" style="905" customWidth="1"/>
    <col min="8964" max="8965" width="17.7109375" style="905" customWidth="1"/>
    <col min="8966" max="8966" width="15.28515625" style="905" customWidth="1"/>
    <col min="8967" max="8967" width="35.7109375" style="905" customWidth="1"/>
    <col min="8968" max="8968" width="17.7109375" style="905" customWidth="1"/>
    <col min="8969" max="8969" width="15.28515625" style="905" customWidth="1"/>
    <col min="8970" max="8970" width="30.7109375" style="905" customWidth="1"/>
    <col min="8971" max="8971" width="13.28515625" style="905" bestFit="1" customWidth="1"/>
    <col min="8972" max="9216" width="11.42578125" style="905"/>
    <col min="9217" max="9217" width="8.7109375" style="905" customWidth="1"/>
    <col min="9218" max="9218" width="45.7109375" style="905" customWidth="1"/>
    <col min="9219" max="9219" width="15.7109375" style="905" customWidth="1"/>
    <col min="9220" max="9221" width="17.7109375" style="905" customWidth="1"/>
    <col min="9222" max="9222" width="15.28515625" style="905" customWidth="1"/>
    <col min="9223" max="9223" width="35.7109375" style="905" customWidth="1"/>
    <col min="9224" max="9224" width="17.7109375" style="905" customWidth="1"/>
    <col min="9225" max="9225" width="15.28515625" style="905" customWidth="1"/>
    <col min="9226" max="9226" width="30.7109375" style="905" customWidth="1"/>
    <col min="9227" max="9227" width="13.28515625" style="905" bestFit="1" customWidth="1"/>
    <col min="9228" max="9472" width="11.42578125" style="905"/>
    <col min="9473" max="9473" width="8.7109375" style="905" customWidth="1"/>
    <col min="9474" max="9474" width="45.7109375" style="905" customWidth="1"/>
    <col min="9475" max="9475" width="15.7109375" style="905" customWidth="1"/>
    <col min="9476" max="9477" width="17.7109375" style="905" customWidth="1"/>
    <col min="9478" max="9478" width="15.28515625" style="905" customWidth="1"/>
    <col min="9479" max="9479" width="35.7109375" style="905" customWidth="1"/>
    <col min="9480" max="9480" width="17.7109375" style="905" customWidth="1"/>
    <col min="9481" max="9481" width="15.28515625" style="905" customWidth="1"/>
    <col min="9482" max="9482" width="30.7109375" style="905" customWidth="1"/>
    <col min="9483" max="9483" width="13.28515625" style="905" bestFit="1" customWidth="1"/>
    <col min="9484" max="9728" width="11.42578125" style="905"/>
    <col min="9729" max="9729" width="8.7109375" style="905" customWidth="1"/>
    <col min="9730" max="9730" width="45.7109375" style="905" customWidth="1"/>
    <col min="9731" max="9731" width="15.7109375" style="905" customWidth="1"/>
    <col min="9732" max="9733" width="17.7109375" style="905" customWidth="1"/>
    <col min="9734" max="9734" width="15.28515625" style="905" customWidth="1"/>
    <col min="9735" max="9735" width="35.7109375" style="905" customWidth="1"/>
    <col min="9736" max="9736" width="17.7109375" style="905" customWidth="1"/>
    <col min="9737" max="9737" width="15.28515625" style="905" customWidth="1"/>
    <col min="9738" max="9738" width="30.7109375" style="905" customWidth="1"/>
    <col min="9739" max="9739" width="13.28515625" style="905" bestFit="1" customWidth="1"/>
    <col min="9740" max="9984" width="11.42578125" style="905"/>
    <col min="9985" max="9985" width="8.7109375" style="905" customWidth="1"/>
    <col min="9986" max="9986" width="45.7109375" style="905" customWidth="1"/>
    <col min="9987" max="9987" width="15.7109375" style="905" customWidth="1"/>
    <col min="9988" max="9989" width="17.7109375" style="905" customWidth="1"/>
    <col min="9990" max="9990" width="15.28515625" style="905" customWidth="1"/>
    <col min="9991" max="9991" width="35.7109375" style="905" customWidth="1"/>
    <col min="9992" max="9992" width="17.7109375" style="905" customWidth="1"/>
    <col min="9993" max="9993" width="15.28515625" style="905" customWidth="1"/>
    <col min="9994" max="9994" width="30.7109375" style="905" customWidth="1"/>
    <col min="9995" max="9995" width="13.28515625" style="905" bestFit="1" customWidth="1"/>
    <col min="9996" max="10240" width="11.42578125" style="905"/>
    <col min="10241" max="10241" width="8.7109375" style="905" customWidth="1"/>
    <col min="10242" max="10242" width="45.7109375" style="905" customWidth="1"/>
    <col min="10243" max="10243" width="15.7109375" style="905" customWidth="1"/>
    <col min="10244" max="10245" width="17.7109375" style="905" customWidth="1"/>
    <col min="10246" max="10246" width="15.28515625" style="905" customWidth="1"/>
    <col min="10247" max="10247" width="35.7109375" style="905" customWidth="1"/>
    <col min="10248" max="10248" width="17.7109375" style="905" customWidth="1"/>
    <col min="10249" max="10249" width="15.28515625" style="905" customWidth="1"/>
    <col min="10250" max="10250" width="30.7109375" style="905" customWidth="1"/>
    <col min="10251" max="10251" width="13.28515625" style="905" bestFit="1" customWidth="1"/>
    <col min="10252" max="10496" width="11.42578125" style="905"/>
    <col min="10497" max="10497" width="8.7109375" style="905" customWidth="1"/>
    <col min="10498" max="10498" width="45.7109375" style="905" customWidth="1"/>
    <col min="10499" max="10499" width="15.7109375" style="905" customWidth="1"/>
    <col min="10500" max="10501" width="17.7109375" style="905" customWidth="1"/>
    <col min="10502" max="10502" width="15.28515625" style="905" customWidth="1"/>
    <col min="10503" max="10503" width="35.7109375" style="905" customWidth="1"/>
    <col min="10504" max="10504" width="17.7109375" style="905" customWidth="1"/>
    <col min="10505" max="10505" width="15.28515625" style="905" customWidth="1"/>
    <col min="10506" max="10506" width="30.7109375" style="905" customWidth="1"/>
    <col min="10507" max="10507" width="13.28515625" style="905" bestFit="1" customWidth="1"/>
    <col min="10508" max="10752" width="11.42578125" style="905"/>
    <col min="10753" max="10753" width="8.7109375" style="905" customWidth="1"/>
    <col min="10754" max="10754" width="45.7109375" style="905" customWidth="1"/>
    <col min="10755" max="10755" width="15.7109375" style="905" customWidth="1"/>
    <col min="10756" max="10757" width="17.7109375" style="905" customWidth="1"/>
    <col min="10758" max="10758" width="15.28515625" style="905" customWidth="1"/>
    <col min="10759" max="10759" width="35.7109375" style="905" customWidth="1"/>
    <col min="10760" max="10760" width="17.7109375" style="905" customWidth="1"/>
    <col min="10761" max="10761" width="15.28515625" style="905" customWidth="1"/>
    <col min="10762" max="10762" width="30.7109375" style="905" customWidth="1"/>
    <col min="10763" max="10763" width="13.28515625" style="905" bestFit="1" customWidth="1"/>
    <col min="10764" max="11008" width="11.42578125" style="905"/>
    <col min="11009" max="11009" width="8.7109375" style="905" customWidth="1"/>
    <col min="11010" max="11010" width="45.7109375" style="905" customWidth="1"/>
    <col min="11011" max="11011" width="15.7109375" style="905" customWidth="1"/>
    <col min="11012" max="11013" width="17.7109375" style="905" customWidth="1"/>
    <col min="11014" max="11014" width="15.28515625" style="905" customWidth="1"/>
    <col min="11015" max="11015" width="35.7109375" style="905" customWidth="1"/>
    <col min="11016" max="11016" width="17.7109375" style="905" customWidth="1"/>
    <col min="11017" max="11017" width="15.28515625" style="905" customWidth="1"/>
    <col min="11018" max="11018" width="30.7109375" style="905" customWidth="1"/>
    <col min="11019" max="11019" width="13.28515625" style="905" bestFit="1" customWidth="1"/>
    <col min="11020" max="11264" width="11.42578125" style="905"/>
    <col min="11265" max="11265" width="8.7109375" style="905" customWidth="1"/>
    <col min="11266" max="11266" width="45.7109375" style="905" customWidth="1"/>
    <col min="11267" max="11267" width="15.7109375" style="905" customWidth="1"/>
    <col min="11268" max="11269" width="17.7109375" style="905" customWidth="1"/>
    <col min="11270" max="11270" width="15.28515625" style="905" customWidth="1"/>
    <col min="11271" max="11271" width="35.7109375" style="905" customWidth="1"/>
    <col min="11272" max="11272" width="17.7109375" style="905" customWidth="1"/>
    <col min="11273" max="11273" width="15.28515625" style="905" customWidth="1"/>
    <col min="11274" max="11274" width="30.7109375" style="905" customWidth="1"/>
    <col min="11275" max="11275" width="13.28515625" style="905" bestFit="1" customWidth="1"/>
    <col min="11276" max="11520" width="11.42578125" style="905"/>
    <col min="11521" max="11521" width="8.7109375" style="905" customWidth="1"/>
    <col min="11522" max="11522" width="45.7109375" style="905" customWidth="1"/>
    <col min="11523" max="11523" width="15.7109375" style="905" customWidth="1"/>
    <col min="11524" max="11525" width="17.7109375" style="905" customWidth="1"/>
    <col min="11526" max="11526" width="15.28515625" style="905" customWidth="1"/>
    <col min="11527" max="11527" width="35.7109375" style="905" customWidth="1"/>
    <col min="11528" max="11528" width="17.7109375" style="905" customWidth="1"/>
    <col min="11529" max="11529" width="15.28515625" style="905" customWidth="1"/>
    <col min="11530" max="11530" width="30.7109375" style="905" customWidth="1"/>
    <col min="11531" max="11531" width="13.28515625" style="905" bestFit="1" customWidth="1"/>
    <col min="11532" max="11776" width="11.42578125" style="905"/>
    <col min="11777" max="11777" width="8.7109375" style="905" customWidth="1"/>
    <col min="11778" max="11778" width="45.7109375" style="905" customWidth="1"/>
    <col min="11779" max="11779" width="15.7109375" style="905" customWidth="1"/>
    <col min="11780" max="11781" width="17.7109375" style="905" customWidth="1"/>
    <col min="11782" max="11782" width="15.28515625" style="905" customWidth="1"/>
    <col min="11783" max="11783" width="35.7109375" style="905" customWidth="1"/>
    <col min="11784" max="11784" width="17.7109375" style="905" customWidth="1"/>
    <col min="11785" max="11785" width="15.28515625" style="905" customWidth="1"/>
    <col min="11786" max="11786" width="30.7109375" style="905" customWidth="1"/>
    <col min="11787" max="11787" width="13.28515625" style="905" bestFit="1" customWidth="1"/>
    <col min="11788" max="12032" width="11.42578125" style="905"/>
    <col min="12033" max="12033" width="8.7109375" style="905" customWidth="1"/>
    <col min="12034" max="12034" width="45.7109375" style="905" customWidth="1"/>
    <col min="12035" max="12035" width="15.7109375" style="905" customWidth="1"/>
    <col min="12036" max="12037" width="17.7109375" style="905" customWidth="1"/>
    <col min="12038" max="12038" width="15.28515625" style="905" customWidth="1"/>
    <col min="12039" max="12039" width="35.7109375" style="905" customWidth="1"/>
    <col min="12040" max="12040" width="17.7109375" style="905" customWidth="1"/>
    <col min="12041" max="12041" width="15.28515625" style="905" customWidth="1"/>
    <col min="12042" max="12042" width="30.7109375" style="905" customWidth="1"/>
    <col min="12043" max="12043" width="13.28515625" style="905" bestFit="1" customWidth="1"/>
    <col min="12044" max="12288" width="11.42578125" style="905"/>
    <col min="12289" max="12289" width="8.7109375" style="905" customWidth="1"/>
    <col min="12290" max="12290" width="45.7109375" style="905" customWidth="1"/>
    <col min="12291" max="12291" width="15.7109375" style="905" customWidth="1"/>
    <col min="12292" max="12293" width="17.7109375" style="905" customWidth="1"/>
    <col min="12294" max="12294" width="15.28515625" style="905" customWidth="1"/>
    <col min="12295" max="12295" width="35.7109375" style="905" customWidth="1"/>
    <col min="12296" max="12296" width="17.7109375" style="905" customWidth="1"/>
    <col min="12297" max="12297" width="15.28515625" style="905" customWidth="1"/>
    <col min="12298" max="12298" width="30.7109375" style="905" customWidth="1"/>
    <col min="12299" max="12299" width="13.28515625" style="905" bestFit="1" customWidth="1"/>
    <col min="12300" max="12544" width="11.42578125" style="905"/>
    <col min="12545" max="12545" width="8.7109375" style="905" customWidth="1"/>
    <col min="12546" max="12546" width="45.7109375" style="905" customWidth="1"/>
    <col min="12547" max="12547" width="15.7109375" style="905" customWidth="1"/>
    <col min="12548" max="12549" width="17.7109375" style="905" customWidth="1"/>
    <col min="12550" max="12550" width="15.28515625" style="905" customWidth="1"/>
    <col min="12551" max="12551" width="35.7109375" style="905" customWidth="1"/>
    <col min="12552" max="12552" width="17.7109375" style="905" customWidth="1"/>
    <col min="12553" max="12553" width="15.28515625" style="905" customWidth="1"/>
    <col min="12554" max="12554" width="30.7109375" style="905" customWidth="1"/>
    <col min="12555" max="12555" width="13.28515625" style="905" bestFit="1" customWidth="1"/>
    <col min="12556" max="12800" width="11.42578125" style="905"/>
    <col min="12801" max="12801" width="8.7109375" style="905" customWidth="1"/>
    <col min="12802" max="12802" width="45.7109375" style="905" customWidth="1"/>
    <col min="12803" max="12803" width="15.7109375" style="905" customWidth="1"/>
    <col min="12804" max="12805" width="17.7109375" style="905" customWidth="1"/>
    <col min="12806" max="12806" width="15.28515625" style="905" customWidth="1"/>
    <col min="12807" max="12807" width="35.7109375" style="905" customWidth="1"/>
    <col min="12808" max="12808" width="17.7109375" style="905" customWidth="1"/>
    <col min="12809" max="12809" width="15.28515625" style="905" customWidth="1"/>
    <col min="12810" max="12810" width="30.7109375" style="905" customWidth="1"/>
    <col min="12811" max="12811" width="13.28515625" style="905" bestFit="1" customWidth="1"/>
    <col min="12812" max="13056" width="11.42578125" style="905"/>
    <col min="13057" max="13057" width="8.7109375" style="905" customWidth="1"/>
    <col min="13058" max="13058" width="45.7109375" style="905" customWidth="1"/>
    <col min="13059" max="13059" width="15.7109375" style="905" customWidth="1"/>
    <col min="13060" max="13061" width="17.7109375" style="905" customWidth="1"/>
    <col min="13062" max="13062" width="15.28515625" style="905" customWidth="1"/>
    <col min="13063" max="13063" width="35.7109375" style="905" customWidth="1"/>
    <col min="13064" max="13064" width="17.7109375" style="905" customWidth="1"/>
    <col min="13065" max="13065" width="15.28515625" style="905" customWidth="1"/>
    <col min="13066" max="13066" width="30.7109375" style="905" customWidth="1"/>
    <col min="13067" max="13067" width="13.28515625" style="905" bestFit="1" customWidth="1"/>
    <col min="13068" max="13312" width="11.42578125" style="905"/>
    <col min="13313" max="13313" width="8.7109375" style="905" customWidth="1"/>
    <col min="13314" max="13314" width="45.7109375" style="905" customWidth="1"/>
    <col min="13315" max="13315" width="15.7109375" style="905" customWidth="1"/>
    <col min="13316" max="13317" width="17.7109375" style="905" customWidth="1"/>
    <col min="13318" max="13318" width="15.28515625" style="905" customWidth="1"/>
    <col min="13319" max="13319" width="35.7109375" style="905" customWidth="1"/>
    <col min="13320" max="13320" width="17.7109375" style="905" customWidth="1"/>
    <col min="13321" max="13321" width="15.28515625" style="905" customWidth="1"/>
    <col min="13322" max="13322" width="30.7109375" style="905" customWidth="1"/>
    <col min="13323" max="13323" width="13.28515625" style="905" bestFit="1" customWidth="1"/>
    <col min="13324" max="13568" width="11.42578125" style="905"/>
    <col min="13569" max="13569" width="8.7109375" style="905" customWidth="1"/>
    <col min="13570" max="13570" width="45.7109375" style="905" customWidth="1"/>
    <col min="13571" max="13571" width="15.7109375" style="905" customWidth="1"/>
    <col min="13572" max="13573" width="17.7109375" style="905" customWidth="1"/>
    <col min="13574" max="13574" width="15.28515625" style="905" customWidth="1"/>
    <col min="13575" max="13575" width="35.7109375" style="905" customWidth="1"/>
    <col min="13576" max="13576" width="17.7109375" style="905" customWidth="1"/>
    <col min="13577" max="13577" width="15.28515625" style="905" customWidth="1"/>
    <col min="13578" max="13578" width="30.7109375" style="905" customWidth="1"/>
    <col min="13579" max="13579" width="13.28515625" style="905" bestFit="1" customWidth="1"/>
    <col min="13580" max="13824" width="11.42578125" style="905"/>
    <col min="13825" max="13825" width="8.7109375" style="905" customWidth="1"/>
    <col min="13826" max="13826" width="45.7109375" style="905" customWidth="1"/>
    <col min="13827" max="13827" width="15.7109375" style="905" customWidth="1"/>
    <col min="13828" max="13829" width="17.7109375" style="905" customWidth="1"/>
    <col min="13830" max="13830" width="15.28515625" style="905" customWidth="1"/>
    <col min="13831" max="13831" width="35.7109375" style="905" customWidth="1"/>
    <col min="13832" max="13832" width="17.7109375" style="905" customWidth="1"/>
    <col min="13833" max="13833" width="15.28515625" style="905" customWidth="1"/>
    <col min="13834" max="13834" width="30.7109375" style="905" customWidth="1"/>
    <col min="13835" max="13835" width="13.28515625" style="905" bestFit="1" customWidth="1"/>
    <col min="13836" max="14080" width="11.42578125" style="905"/>
    <col min="14081" max="14081" width="8.7109375" style="905" customWidth="1"/>
    <col min="14082" max="14082" width="45.7109375" style="905" customWidth="1"/>
    <col min="14083" max="14083" width="15.7109375" style="905" customWidth="1"/>
    <col min="14084" max="14085" width="17.7109375" style="905" customWidth="1"/>
    <col min="14086" max="14086" width="15.28515625" style="905" customWidth="1"/>
    <col min="14087" max="14087" width="35.7109375" style="905" customWidth="1"/>
    <col min="14088" max="14088" width="17.7109375" style="905" customWidth="1"/>
    <col min="14089" max="14089" width="15.28515625" style="905" customWidth="1"/>
    <col min="14090" max="14090" width="30.7109375" style="905" customWidth="1"/>
    <col min="14091" max="14091" width="13.28515625" style="905" bestFit="1" customWidth="1"/>
    <col min="14092" max="14336" width="11.42578125" style="905"/>
    <col min="14337" max="14337" width="8.7109375" style="905" customWidth="1"/>
    <col min="14338" max="14338" width="45.7109375" style="905" customWidth="1"/>
    <col min="14339" max="14339" width="15.7109375" style="905" customWidth="1"/>
    <col min="14340" max="14341" width="17.7109375" style="905" customWidth="1"/>
    <col min="14342" max="14342" width="15.28515625" style="905" customWidth="1"/>
    <col min="14343" max="14343" width="35.7109375" style="905" customWidth="1"/>
    <col min="14344" max="14344" width="17.7109375" style="905" customWidth="1"/>
    <col min="14345" max="14345" width="15.28515625" style="905" customWidth="1"/>
    <col min="14346" max="14346" width="30.7109375" style="905" customWidth="1"/>
    <col min="14347" max="14347" width="13.28515625" style="905" bestFit="1" customWidth="1"/>
    <col min="14348" max="14592" width="11.42578125" style="905"/>
    <col min="14593" max="14593" width="8.7109375" style="905" customWidth="1"/>
    <col min="14594" max="14594" width="45.7109375" style="905" customWidth="1"/>
    <col min="14595" max="14595" width="15.7109375" style="905" customWidth="1"/>
    <col min="14596" max="14597" width="17.7109375" style="905" customWidth="1"/>
    <col min="14598" max="14598" width="15.28515625" style="905" customWidth="1"/>
    <col min="14599" max="14599" width="35.7109375" style="905" customWidth="1"/>
    <col min="14600" max="14600" width="17.7109375" style="905" customWidth="1"/>
    <col min="14601" max="14601" width="15.28515625" style="905" customWidth="1"/>
    <col min="14602" max="14602" width="30.7109375" style="905" customWidth="1"/>
    <col min="14603" max="14603" width="13.28515625" style="905" bestFit="1" customWidth="1"/>
    <col min="14604" max="14848" width="11.42578125" style="905"/>
    <col min="14849" max="14849" width="8.7109375" style="905" customWidth="1"/>
    <col min="14850" max="14850" width="45.7109375" style="905" customWidth="1"/>
    <col min="14851" max="14851" width="15.7109375" style="905" customWidth="1"/>
    <col min="14852" max="14853" width="17.7109375" style="905" customWidth="1"/>
    <col min="14854" max="14854" width="15.28515625" style="905" customWidth="1"/>
    <col min="14855" max="14855" width="35.7109375" style="905" customWidth="1"/>
    <col min="14856" max="14856" width="17.7109375" style="905" customWidth="1"/>
    <col min="14857" max="14857" width="15.28515625" style="905" customWidth="1"/>
    <col min="14858" max="14858" width="30.7109375" style="905" customWidth="1"/>
    <col min="14859" max="14859" width="13.28515625" style="905" bestFit="1" customWidth="1"/>
    <col min="14860" max="15104" width="11.42578125" style="905"/>
    <col min="15105" max="15105" width="8.7109375" style="905" customWidth="1"/>
    <col min="15106" max="15106" width="45.7109375" style="905" customWidth="1"/>
    <col min="15107" max="15107" width="15.7109375" style="905" customWidth="1"/>
    <col min="15108" max="15109" width="17.7109375" style="905" customWidth="1"/>
    <col min="15110" max="15110" width="15.28515625" style="905" customWidth="1"/>
    <col min="15111" max="15111" width="35.7109375" style="905" customWidth="1"/>
    <col min="15112" max="15112" width="17.7109375" style="905" customWidth="1"/>
    <col min="15113" max="15113" width="15.28515625" style="905" customWidth="1"/>
    <col min="15114" max="15114" width="30.7109375" style="905" customWidth="1"/>
    <col min="15115" max="15115" width="13.28515625" style="905" bestFit="1" customWidth="1"/>
    <col min="15116" max="15360" width="11.42578125" style="905"/>
    <col min="15361" max="15361" width="8.7109375" style="905" customWidth="1"/>
    <col min="15362" max="15362" width="45.7109375" style="905" customWidth="1"/>
    <col min="15363" max="15363" width="15.7109375" style="905" customWidth="1"/>
    <col min="15364" max="15365" width="17.7109375" style="905" customWidth="1"/>
    <col min="15366" max="15366" width="15.28515625" style="905" customWidth="1"/>
    <col min="15367" max="15367" width="35.7109375" style="905" customWidth="1"/>
    <col min="15368" max="15368" width="17.7109375" style="905" customWidth="1"/>
    <col min="15369" max="15369" width="15.28515625" style="905" customWidth="1"/>
    <col min="15370" max="15370" width="30.7109375" style="905" customWidth="1"/>
    <col min="15371" max="15371" width="13.28515625" style="905" bestFit="1" customWidth="1"/>
    <col min="15372" max="15616" width="11.42578125" style="905"/>
    <col min="15617" max="15617" width="8.7109375" style="905" customWidth="1"/>
    <col min="15618" max="15618" width="45.7109375" style="905" customWidth="1"/>
    <col min="15619" max="15619" width="15.7109375" style="905" customWidth="1"/>
    <col min="15620" max="15621" width="17.7109375" style="905" customWidth="1"/>
    <col min="15622" max="15622" width="15.28515625" style="905" customWidth="1"/>
    <col min="15623" max="15623" width="35.7109375" style="905" customWidth="1"/>
    <col min="15624" max="15624" width="17.7109375" style="905" customWidth="1"/>
    <col min="15625" max="15625" width="15.28515625" style="905" customWidth="1"/>
    <col min="15626" max="15626" width="30.7109375" style="905" customWidth="1"/>
    <col min="15627" max="15627" width="13.28515625" style="905" bestFit="1" customWidth="1"/>
    <col min="15628" max="15872" width="11.42578125" style="905"/>
    <col min="15873" max="15873" width="8.7109375" style="905" customWidth="1"/>
    <col min="15874" max="15874" width="45.7109375" style="905" customWidth="1"/>
    <col min="15875" max="15875" width="15.7109375" style="905" customWidth="1"/>
    <col min="15876" max="15877" width="17.7109375" style="905" customWidth="1"/>
    <col min="15878" max="15878" width="15.28515625" style="905" customWidth="1"/>
    <col min="15879" max="15879" width="35.7109375" style="905" customWidth="1"/>
    <col min="15880" max="15880" width="17.7109375" style="905" customWidth="1"/>
    <col min="15881" max="15881" width="15.28515625" style="905" customWidth="1"/>
    <col min="15882" max="15882" width="30.7109375" style="905" customWidth="1"/>
    <col min="15883" max="15883" width="13.28515625" style="905" bestFit="1" customWidth="1"/>
    <col min="15884" max="16128" width="11.42578125" style="905"/>
    <col min="16129" max="16129" width="8.7109375" style="905" customWidth="1"/>
    <col min="16130" max="16130" width="45.7109375" style="905" customWidth="1"/>
    <col min="16131" max="16131" width="15.7109375" style="905" customWidth="1"/>
    <col min="16132" max="16133" width="17.7109375" style="905" customWidth="1"/>
    <col min="16134" max="16134" width="15.28515625" style="905" customWidth="1"/>
    <col min="16135" max="16135" width="35.7109375" style="905" customWidth="1"/>
    <col min="16136" max="16136" width="17.7109375" style="905" customWidth="1"/>
    <col min="16137" max="16137" width="15.28515625" style="905" customWidth="1"/>
    <col min="16138" max="16138" width="30.7109375" style="905" customWidth="1"/>
    <col min="16139" max="16139" width="13.28515625" style="905" bestFit="1" customWidth="1"/>
    <col min="16140" max="16384" width="11.42578125" style="905"/>
  </cols>
  <sheetData>
    <row r="1" spans="1:14" ht="24" customHeight="1" x14ac:dyDescent="0.25">
      <c r="A1" s="1775" t="s">
        <v>617</v>
      </c>
      <c r="B1" s="1775"/>
      <c r="C1" s="1775"/>
      <c r="D1" s="1775"/>
      <c r="E1" s="1775"/>
      <c r="F1" s="1775"/>
      <c r="G1" s="1775"/>
      <c r="H1" s="1775"/>
      <c r="I1" s="1775"/>
      <c r="J1" s="1775"/>
    </row>
    <row r="2" spans="1:14" ht="20.25" customHeight="1" x14ac:dyDescent="0.25">
      <c r="A2" s="1775" t="s">
        <v>73</v>
      </c>
      <c r="B2" s="1775"/>
      <c r="C2" s="1775"/>
      <c r="D2" s="1775"/>
      <c r="E2" s="1775"/>
      <c r="F2" s="1775"/>
      <c r="G2" s="1775"/>
      <c r="H2" s="1775"/>
      <c r="I2" s="1775"/>
      <c r="J2" s="1775"/>
    </row>
    <row r="3" spans="1:14" ht="18.75" customHeight="1" x14ac:dyDescent="0.25">
      <c r="A3" s="1775" t="s">
        <v>1709</v>
      </c>
      <c r="B3" s="1775"/>
      <c r="C3" s="1775"/>
      <c r="D3" s="1775"/>
      <c r="E3" s="1775"/>
      <c r="F3" s="1775"/>
      <c r="G3" s="1775"/>
      <c r="H3" s="1775"/>
      <c r="I3" s="1775"/>
      <c r="J3" s="1775"/>
    </row>
    <row r="4" spans="1:14" ht="18.75" x14ac:dyDescent="0.25">
      <c r="A4" s="1678" t="s">
        <v>1713</v>
      </c>
      <c r="B4" s="1678"/>
      <c r="C4" s="1678"/>
      <c r="D4" s="1678"/>
      <c r="E4" s="1678"/>
      <c r="F4" s="1678"/>
      <c r="G4" s="1678"/>
      <c r="H4" s="1678"/>
      <c r="I4" s="1678"/>
      <c r="J4" s="1678"/>
    </row>
    <row r="5" spans="1:14" ht="15" customHeight="1" x14ac:dyDescent="0.25">
      <c r="A5" s="1716"/>
      <c r="B5" s="1716"/>
      <c r="C5" s="1716"/>
      <c r="D5" s="1716"/>
      <c r="E5" s="1716"/>
      <c r="F5" s="1716"/>
      <c r="G5" s="1716"/>
      <c r="H5" s="1716"/>
      <c r="I5" s="1716"/>
      <c r="J5" s="1716"/>
    </row>
    <row r="6" spans="1:14" s="1" customFormat="1" ht="129" customHeight="1" x14ac:dyDescent="0.25">
      <c r="A6" s="924" t="s">
        <v>1</v>
      </c>
      <c r="B6" s="907" t="s">
        <v>2</v>
      </c>
      <c r="C6" s="907" t="s">
        <v>3</v>
      </c>
      <c r="D6" s="199" t="s">
        <v>1263</v>
      </c>
      <c r="E6" s="199" t="s">
        <v>1714</v>
      </c>
      <c r="F6" s="111" t="s">
        <v>4</v>
      </c>
      <c r="G6" s="907" t="s">
        <v>5</v>
      </c>
      <c r="H6" s="199" t="s">
        <v>1715</v>
      </c>
      <c r="I6" s="907" t="s">
        <v>6</v>
      </c>
      <c r="J6" s="907" t="s">
        <v>7</v>
      </c>
    </row>
    <row r="7" spans="1:14" s="33" customFormat="1" ht="18.75" x14ac:dyDescent="0.25">
      <c r="A7" s="907">
        <v>1</v>
      </c>
      <c r="B7" s="907">
        <v>2</v>
      </c>
      <c r="C7" s="907">
        <v>3</v>
      </c>
      <c r="D7" s="931">
        <v>4</v>
      </c>
      <c r="E7" s="931">
        <v>5</v>
      </c>
      <c r="F7" s="907">
        <v>6</v>
      </c>
      <c r="G7" s="907">
        <v>7</v>
      </c>
      <c r="H7" s="931">
        <v>8</v>
      </c>
      <c r="I7" s="907">
        <v>9</v>
      </c>
      <c r="J7" s="907">
        <v>10</v>
      </c>
    </row>
    <row r="8" spans="1:14" ht="24.75" customHeight="1" x14ac:dyDescent="0.25">
      <c r="A8" s="1772" t="s">
        <v>1409</v>
      </c>
      <c r="B8" s="1773"/>
      <c r="C8" s="1773"/>
      <c r="D8" s="1773"/>
      <c r="E8" s="1773"/>
      <c r="F8" s="1773"/>
      <c r="G8" s="1773"/>
      <c r="H8" s="1773"/>
      <c r="I8" s="1773"/>
      <c r="J8" s="1774"/>
    </row>
    <row r="9" spans="1:14" s="34" customFormat="1" ht="30.75" customHeight="1" x14ac:dyDescent="0.3">
      <c r="A9" s="1763" t="s">
        <v>9</v>
      </c>
      <c r="B9" s="1769" t="s">
        <v>686</v>
      </c>
      <c r="C9" s="800" t="s">
        <v>15</v>
      </c>
      <c r="D9" s="969">
        <f>D10+D11</f>
        <v>27748</v>
      </c>
      <c r="E9" s="1177">
        <f>E10+E11</f>
        <v>19849.5</v>
      </c>
      <c r="F9" s="969">
        <f t="shared" ref="F9:F13" si="0">E9*100/D9</f>
        <v>71.534885397145743</v>
      </c>
      <c r="G9" s="969"/>
      <c r="H9" s="969">
        <f>H10+H11</f>
        <v>19849.5</v>
      </c>
      <c r="I9" s="969">
        <f t="shared" ref="I9:I13" si="1">F9</f>
        <v>71.534885397145743</v>
      </c>
      <c r="J9" s="147"/>
    </row>
    <row r="10" spans="1:14" s="34" customFormat="1" ht="98.25" customHeight="1" x14ac:dyDescent="0.3">
      <c r="A10" s="1764"/>
      <c r="B10" s="1770"/>
      <c r="C10" s="1185" t="s">
        <v>19</v>
      </c>
      <c r="D10" s="1177">
        <f>D12</f>
        <v>26466</v>
      </c>
      <c r="E10" s="1177">
        <f t="shared" ref="E10:F10" si="2">E12</f>
        <v>19849.5</v>
      </c>
      <c r="F10" s="1177">
        <f t="shared" si="2"/>
        <v>75</v>
      </c>
      <c r="G10" s="1177"/>
      <c r="H10" s="1177">
        <f>H12</f>
        <v>19849.5</v>
      </c>
      <c r="I10" s="1177">
        <f>H10/D10*100</f>
        <v>75</v>
      </c>
      <c r="J10" s="147"/>
    </row>
    <row r="11" spans="1:14" s="34" customFormat="1" ht="79.5" customHeight="1" x14ac:dyDescent="0.3">
      <c r="A11" s="1765"/>
      <c r="B11" s="1771"/>
      <c r="C11" s="1185" t="s">
        <v>16</v>
      </c>
      <c r="D11" s="1177">
        <f>D13</f>
        <v>1282</v>
      </c>
      <c r="E11" s="1177">
        <f t="shared" ref="E11:F11" si="3">E13</f>
        <v>0</v>
      </c>
      <c r="F11" s="1177">
        <f t="shared" si="3"/>
        <v>0</v>
      </c>
      <c r="G11" s="1177"/>
      <c r="H11" s="1177">
        <f>-H13</f>
        <v>0</v>
      </c>
      <c r="I11" s="1177">
        <f>-I13</f>
        <v>0</v>
      </c>
      <c r="J11" s="147"/>
    </row>
    <row r="12" spans="1:14" ht="262.5" customHeight="1" x14ac:dyDescent="0.25">
      <c r="A12" s="908" t="s">
        <v>21</v>
      </c>
      <c r="B12" s="148" t="s">
        <v>687</v>
      </c>
      <c r="C12" s="148" t="s">
        <v>19</v>
      </c>
      <c r="D12" s="968">
        <v>26466</v>
      </c>
      <c r="E12" s="968">
        <v>19849.5</v>
      </c>
      <c r="F12" s="968">
        <f t="shared" si="0"/>
        <v>75</v>
      </c>
      <c r="G12" s="797" t="s">
        <v>1671</v>
      </c>
      <c r="H12" s="968">
        <f>E12</f>
        <v>19849.5</v>
      </c>
      <c r="I12" s="968">
        <f t="shared" si="1"/>
        <v>75</v>
      </c>
      <c r="J12" s="915"/>
      <c r="N12" s="35"/>
    </row>
    <row r="13" spans="1:14" s="1176" customFormat="1" ht="197.25" customHeight="1" x14ac:dyDescent="0.25">
      <c r="A13" s="1184" t="s">
        <v>26</v>
      </c>
      <c r="B13" s="148" t="s">
        <v>1957</v>
      </c>
      <c r="C13" s="798" t="s">
        <v>16</v>
      </c>
      <c r="D13" s="1178">
        <v>1282</v>
      </c>
      <c r="E13" s="1178">
        <v>0</v>
      </c>
      <c r="F13" s="1178">
        <f t="shared" si="0"/>
        <v>0</v>
      </c>
      <c r="G13" s="797" t="s">
        <v>1868</v>
      </c>
      <c r="H13" s="1178">
        <v>0</v>
      </c>
      <c r="I13" s="1178">
        <f t="shared" si="1"/>
        <v>0</v>
      </c>
      <c r="J13" s="1183" t="s">
        <v>1870</v>
      </c>
      <c r="N13" s="35"/>
    </row>
    <row r="14" spans="1:14" s="1176" customFormat="1" ht="30" customHeight="1" x14ac:dyDescent="0.25">
      <c r="A14" s="1746"/>
      <c r="B14" s="1749" t="s">
        <v>64</v>
      </c>
      <c r="C14" s="800" t="s">
        <v>15</v>
      </c>
      <c r="D14" s="1177">
        <f>D15+D16</f>
        <v>27748</v>
      </c>
      <c r="E14" s="1177">
        <f>E15+E16</f>
        <v>19849.5</v>
      </c>
      <c r="F14" s="1177">
        <f t="shared" ref="F14:F15" si="4">E14*100/D14</f>
        <v>71.534885397145743</v>
      </c>
      <c r="G14" s="1740"/>
      <c r="H14" s="1177">
        <f>H15+H16</f>
        <v>19849.5</v>
      </c>
      <c r="I14" s="1177">
        <f>F14</f>
        <v>71.534885397145743</v>
      </c>
      <c r="J14" s="1726"/>
      <c r="N14" s="35"/>
    </row>
    <row r="15" spans="1:14" s="1176" customFormat="1" ht="95.25" customHeight="1" x14ac:dyDescent="0.25">
      <c r="A15" s="1747"/>
      <c r="B15" s="1750"/>
      <c r="C15" s="1185" t="s">
        <v>19</v>
      </c>
      <c r="D15" s="1177">
        <f>D10</f>
        <v>26466</v>
      </c>
      <c r="E15" s="1177">
        <f>E10</f>
        <v>19849.5</v>
      </c>
      <c r="F15" s="1177">
        <f t="shared" si="4"/>
        <v>75</v>
      </c>
      <c r="G15" s="1741"/>
      <c r="H15" s="1177">
        <f>H10</f>
        <v>19849.5</v>
      </c>
      <c r="I15" s="1177">
        <f>F15</f>
        <v>75</v>
      </c>
      <c r="J15" s="1727"/>
      <c r="N15" s="35"/>
    </row>
    <row r="16" spans="1:14" ht="75.75" customHeight="1" x14ac:dyDescent="0.25">
      <c r="A16" s="1748"/>
      <c r="B16" s="1751"/>
      <c r="C16" s="1185" t="s">
        <v>16</v>
      </c>
      <c r="D16" s="969">
        <f>D11</f>
        <v>1282</v>
      </c>
      <c r="E16" s="1177">
        <f t="shared" ref="E16:F16" si="5">E11</f>
        <v>0</v>
      </c>
      <c r="F16" s="1177">
        <f t="shared" si="5"/>
        <v>0</v>
      </c>
      <c r="G16" s="1742"/>
      <c r="H16" s="969">
        <f>H11</f>
        <v>0</v>
      </c>
      <c r="I16" s="1177">
        <f>I11</f>
        <v>0</v>
      </c>
      <c r="J16" s="1728"/>
    </row>
    <row r="17" spans="1:10" s="20" customFormat="1" ht="24" customHeight="1" x14ac:dyDescent="0.25">
      <c r="A17" s="154"/>
      <c r="B17" s="1760" t="s">
        <v>2087</v>
      </c>
      <c r="C17" s="1761"/>
      <c r="D17" s="1761"/>
      <c r="E17" s="1761"/>
      <c r="F17" s="1761"/>
      <c r="G17" s="1761"/>
      <c r="H17" s="1761"/>
      <c r="I17" s="1761"/>
      <c r="J17" s="1762"/>
    </row>
    <row r="18" spans="1:10" s="34" customFormat="1" ht="21" customHeight="1" x14ac:dyDescent="0.3">
      <c r="A18" s="1763" t="s">
        <v>9</v>
      </c>
      <c r="B18" s="1766" t="s">
        <v>688</v>
      </c>
      <c r="C18" s="911" t="s">
        <v>15</v>
      </c>
      <c r="D18" s="969">
        <f>D19+D20+D21</f>
        <v>88030.857000000004</v>
      </c>
      <c r="E18" s="980">
        <f>E19+E20+E21</f>
        <v>63636.459000000003</v>
      </c>
      <c r="F18" s="969">
        <f>E18*100/D18</f>
        <v>72.288810047595021</v>
      </c>
      <c r="G18" s="1732"/>
      <c r="H18" s="980">
        <f>E18</f>
        <v>63636.459000000003</v>
      </c>
      <c r="I18" s="969">
        <f>F18</f>
        <v>72.288810047595021</v>
      </c>
      <c r="J18" s="1735"/>
    </row>
    <row r="19" spans="1:10" s="34" customFormat="1" ht="67.5" customHeight="1" x14ac:dyDescent="0.3">
      <c r="A19" s="1764"/>
      <c r="B19" s="1767"/>
      <c r="C19" s="911" t="s">
        <v>204</v>
      </c>
      <c r="D19" s="969">
        <f>D27</f>
        <v>615.53300000000002</v>
      </c>
      <c r="E19" s="980">
        <f>E27</f>
        <v>615.53300000000002</v>
      </c>
      <c r="F19" s="969">
        <f>E19*100/D19</f>
        <v>100</v>
      </c>
      <c r="G19" s="1733"/>
      <c r="H19" s="980">
        <f>E19</f>
        <v>615.53300000000002</v>
      </c>
      <c r="I19" s="969">
        <f t="shared" ref="H19:I29" si="6">F19</f>
        <v>100</v>
      </c>
      <c r="J19" s="1736"/>
    </row>
    <row r="20" spans="1:10" s="34" customFormat="1" ht="76.5" customHeight="1" x14ac:dyDescent="0.3">
      <c r="A20" s="1764"/>
      <c r="B20" s="1767"/>
      <c r="C20" s="911" t="s">
        <v>16</v>
      </c>
      <c r="D20" s="969">
        <f>D28+D30</f>
        <v>4437.6329999999998</v>
      </c>
      <c r="E20" s="1177">
        <f>E28+E30</f>
        <v>491.48599999999999</v>
      </c>
      <c r="F20" s="969">
        <f t="shared" ref="F20:F21" si="7">E20*100/D20</f>
        <v>11.075408894786928</v>
      </c>
      <c r="G20" s="1733"/>
      <c r="H20" s="980">
        <f>E20</f>
        <v>491.48599999999999</v>
      </c>
      <c r="I20" s="969">
        <f t="shared" si="6"/>
        <v>11.075408894786928</v>
      </c>
      <c r="J20" s="1736"/>
    </row>
    <row r="21" spans="1:10" s="34" customFormat="1" ht="93.75" customHeight="1" x14ac:dyDescent="0.3">
      <c r="A21" s="1765"/>
      <c r="B21" s="1768"/>
      <c r="C21" s="911" t="s">
        <v>19</v>
      </c>
      <c r="D21" s="969">
        <f>D22+D29</f>
        <v>82977.691000000006</v>
      </c>
      <c r="E21" s="1177">
        <f>E22+E29</f>
        <v>62529.440000000002</v>
      </c>
      <c r="F21" s="969">
        <f t="shared" si="7"/>
        <v>75.356929370329183</v>
      </c>
      <c r="G21" s="1734"/>
      <c r="H21" s="1177">
        <f>H22+H29</f>
        <v>62529.440000000002</v>
      </c>
      <c r="I21" s="969">
        <f t="shared" si="6"/>
        <v>75.356929370329183</v>
      </c>
      <c r="J21" s="1737"/>
    </row>
    <row r="22" spans="1:10" ht="180.75" customHeight="1" x14ac:dyDescent="0.25">
      <c r="A22" s="908" t="s">
        <v>21</v>
      </c>
      <c r="B22" s="148" t="s">
        <v>1106</v>
      </c>
      <c r="C22" s="798" t="s">
        <v>19</v>
      </c>
      <c r="D22" s="968">
        <v>82321</v>
      </c>
      <c r="E22" s="984">
        <v>61872.749000000003</v>
      </c>
      <c r="F22" s="968">
        <f>E22*100/D22</f>
        <v>75.160346691609675</v>
      </c>
      <c r="G22" s="987" t="s">
        <v>1411</v>
      </c>
      <c r="H22" s="984">
        <f>E22</f>
        <v>61872.749000000003</v>
      </c>
      <c r="I22" s="968">
        <f t="shared" si="6"/>
        <v>75.160346691609675</v>
      </c>
      <c r="J22" s="797"/>
    </row>
    <row r="23" spans="1:10" ht="105" hidden="1" customHeight="1" x14ac:dyDescent="0.25">
      <c r="A23" s="908" t="s">
        <v>200</v>
      </c>
      <c r="B23" s="155" t="s">
        <v>1107</v>
      </c>
      <c r="C23" s="798" t="s">
        <v>19</v>
      </c>
      <c r="D23" s="968">
        <v>0</v>
      </c>
      <c r="E23" s="968">
        <v>0</v>
      </c>
      <c r="F23" s="968">
        <v>0</v>
      </c>
      <c r="G23" s="988"/>
      <c r="H23" s="968">
        <f t="shared" si="6"/>
        <v>0</v>
      </c>
      <c r="I23" s="968">
        <v>0</v>
      </c>
      <c r="J23" s="149" t="s">
        <v>591</v>
      </c>
    </row>
    <row r="24" spans="1:10" ht="100.5" hidden="1" customHeight="1" x14ac:dyDescent="0.25">
      <c r="A24" s="908" t="s">
        <v>26</v>
      </c>
      <c r="B24" s="929" t="s">
        <v>690</v>
      </c>
      <c r="C24" s="798" t="s">
        <v>19</v>
      </c>
      <c r="D24" s="968">
        <f>D25</f>
        <v>0</v>
      </c>
      <c r="E24" s="968">
        <f>E25</f>
        <v>0</v>
      </c>
      <c r="F24" s="968">
        <v>0</v>
      </c>
      <c r="G24" s="988"/>
      <c r="H24" s="968">
        <f t="shared" si="6"/>
        <v>0</v>
      </c>
      <c r="I24" s="968">
        <f t="shared" si="6"/>
        <v>0</v>
      </c>
      <c r="J24" s="782"/>
    </row>
    <row r="25" spans="1:10" ht="8.25" hidden="1" customHeight="1" x14ac:dyDescent="0.25">
      <c r="A25" s="908" t="s">
        <v>202</v>
      </c>
      <c r="B25" s="929" t="s">
        <v>805</v>
      </c>
      <c r="C25" s="798" t="s">
        <v>19</v>
      </c>
      <c r="D25" s="968">
        <v>0</v>
      </c>
      <c r="E25" s="968">
        <v>0</v>
      </c>
      <c r="F25" s="968">
        <v>0</v>
      </c>
      <c r="G25" s="988"/>
      <c r="H25" s="968">
        <f t="shared" si="6"/>
        <v>0</v>
      </c>
      <c r="I25" s="968">
        <f t="shared" si="6"/>
        <v>0</v>
      </c>
      <c r="J25" s="782" t="s">
        <v>406</v>
      </c>
    </row>
    <row r="26" spans="1:10" ht="27.75" customHeight="1" x14ac:dyDescent="0.25">
      <c r="A26" s="1752" t="s">
        <v>26</v>
      </c>
      <c r="B26" s="1753" t="s">
        <v>1108</v>
      </c>
      <c r="C26" s="798" t="s">
        <v>15</v>
      </c>
      <c r="D26" s="968">
        <f>D27+D28+D29</f>
        <v>1755.857</v>
      </c>
      <c r="E26" s="984">
        <f>E27+E28+E29</f>
        <v>1755.857</v>
      </c>
      <c r="F26" s="968">
        <f t="shared" ref="F26:F30" si="8">E26*100/D26</f>
        <v>100.00000000000001</v>
      </c>
      <c r="G26" s="1754" t="s">
        <v>1869</v>
      </c>
      <c r="H26" s="984">
        <f>E26</f>
        <v>1755.857</v>
      </c>
      <c r="I26" s="968">
        <f>H26/D26*100</f>
        <v>100</v>
      </c>
      <c r="J26" s="1755"/>
    </row>
    <row r="27" spans="1:10" ht="57.75" customHeight="1" x14ac:dyDescent="0.25">
      <c r="A27" s="1752"/>
      <c r="B27" s="1753"/>
      <c r="C27" s="798" t="s">
        <v>204</v>
      </c>
      <c r="D27" s="968">
        <v>615.53300000000002</v>
      </c>
      <c r="E27" s="984">
        <v>615.53300000000002</v>
      </c>
      <c r="F27" s="968">
        <f t="shared" si="8"/>
        <v>100</v>
      </c>
      <c r="G27" s="1754"/>
      <c r="H27" s="984">
        <f t="shared" si="6"/>
        <v>615.53300000000002</v>
      </c>
      <c r="I27" s="968">
        <f t="shared" ref="I27:I30" si="9">H27/D27*100</f>
        <v>100</v>
      </c>
      <c r="J27" s="1755"/>
    </row>
    <row r="28" spans="1:10" ht="81" customHeight="1" x14ac:dyDescent="0.25">
      <c r="A28" s="1752"/>
      <c r="B28" s="1753"/>
      <c r="C28" s="798" t="s">
        <v>16</v>
      </c>
      <c r="D28" s="968">
        <v>483.63299999999998</v>
      </c>
      <c r="E28" s="984">
        <v>483.63299999999998</v>
      </c>
      <c r="F28" s="968">
        <f t="shared" si="8"/>
        <v>100</v>
      </c>
      <c r="G28" s="1754"/>
      <c r="H28" s="984">
        <f t="shared" si="6"/>
        <v>483.63299999999998</v>
      </c>
      <c r="I28" s="968">
        <f t="shared" si="9"/>
        <v>100</v>
      </c>
      <c r="J28" s="1755"/>
    </row>
    <row r="29" spans="1:10" ht="93.75" x14ac:dyDescent="0.25">
      <c r="A29" s="1752"/>
      <c r="B29" s="1753"/>
      <c r="C29" s="798" t="s">
        <v>19</v>
      </c>
      <c r="D29" s="968">
        <v>656.69100000000003</v>
      </c>
      <c r="E29" s="984">
        <v>656.69100000000003</v>
      </c>
      <c r="F29" s="968">
        <f t="shared" si="8"/>
        <v>100</v>
      </c>
      <c r="G29" s="1754"/>
      <c r="H29" s="984">
        <f t="shared" si="6"/>
        <v>656.69100000000003</v>
      </c>
      <c r="I29" s="968">
        <f t="shared" si="9"/>
        <v>100</v>
      </c>
      <c r="J29" s="1755"/>
    </row>
    <row r="30" spans="1:10" ht="339.75" customHeight="1" x14ac:dyDescent="0.25">
      <c r="A30" s="801" t="s">
        <v>27</v>
      </c>
      <c r="B30" s="155" t="s">
        <v>1954</v>
      </c>
      <c r="C30" s="798" t="s">
        <v>16</v>
      </c>
      <c r="D30" s="968">
        <v>3954</v>
      </c>
      <c r="E30" s="968">
        <v>7.8529999999999998</v>
      </c>
      <c r="F30" s="1385">
        <f t="shared" si="8"/>
        <v>0.19860900354071825</v>
      </c>
      <c r="G30" s="989" t="s">
        <v>1868</v>
      </c>
      <c r="H30" s="968">
        <f>E30</f>
        <v>7.8529999999999998</v>
      </c>
      <c r="I30" s="1385">
        <f t="shared" si="9"/>
        <v>0.19860900354071825</v>
      </c>
      <c r="J30" s="925" t="s">
        <v>1870</v>
      </c>
    </row>
    <row r="31" spans="1:10" ht="21.75" customHeight="1" x14ac:dyDescent="0.25">
      <c r="A31" s="1756"/>
      <c r="B31" s="1756" t="s">
        <v>70</v>
      </c>
      <c r="C31" s="911" t="s">
        <v>15</v>
      </c>
      <c r="D31" s="969">
        <f t="shared" ref="D31:E34" si="10">D18</f>
        <v>88030.857000000004</v>
      </c>
      <c r="E31" s="980">
        <f t="shared" si="10"/>
        <v>63636.459000000003</v>
      </c>
      <c r="F31" s="969">
        <f>E31*100/D31</f>
        <v>72.288810047595021</v>
      </c>
      <c r="G31" s="1758"/>
      <c r="H31" s="980">
        <f>E31</f>
        <v>63636.459000000003</v>
      </c>
      <c r="I31" s="969">
        <f>F31</f>
        <v>72.288810047595021</v>
      </c>
      <c r="J31" s="1759"/>
    </row>
    <row r="32" spans="1:10" ht="58.5" customHeight="1" x14ac:dyDescent="0.25">
      <c r="A32" s="1756"/>
      <c r="B32" s="1756"/>
      <c r="C32" s="911" t="s">
        <v>204</v>
      </c>
      <c r="D32" s="969">
        <f t="shared" si="10"/>
        <v>615.53300000000002</v>
      </c>
      <c r="E32" s="980">
        <f t="shared" si="10"/>
        <v>615.53300000000002</v>
      </c>
      <c r="F32" s="969">
        <f t="shared" ref="F32:F34" si="11">E32*100/D32</f>
        <v>100</v>
      </c>
      <c r="G32" s="1758"/>
      <c r="H32" s="980">
        <f>E32</f>
        <v>615.53300000000002</v>
      </c>
      <c r="I32" s="969">
        <f t="shared" ref="I32:I34" si="12">F32</f>
        <v>100</v>
      </c>
      <c r="J32" s="1759"/>
    </row>
    <row r="33" spans="1:14" ht="75.75" customHeight="1" x14ac:dyDescent="0.25">
      <c r="A33" s="1756"/>
      <c r="B33" s="1756"/>
      <c r="C33" s="911" t="s">
        <v>16</v>
      </c>
      <c r="D33" s="969">
        <f t="shared" si="10"/>
        <v>4437.6329999999998</v>
      </c>
      <c r="E33" s="980">
        <f t="shared" si="10"/>
        <v>491.48599999999999</v>
      </c>
      <c r="F33" s="969">
        <f t="shared" si="11"/>
        <v>11.075408894786928</v>
      </c>
      <c r="G33" s="1758"/>
      <c r="H33" s="980">
        <f t="shared" ref="H33:H34" si="13">E33</f>
        <v>491.48599999999999</v>
      </c>
      <c r="I33" s="969">
        <f t="shared" si="12"/>
        <v>11.075408894786928</v>
      </c>
      <c r="J33" s="1759"/>
    </row>
    <row r="34" spans="1:14" ht="99" customHeight="1" x14ac:dyDescent="0.25">
      <c r="A34" s="1757"/>
      <c r="B34" s="1756"/>
      <c r="C34" s="911" t="s">
        <v>19</v>
      </c>
      <c r="D34" s="969">
        <f t="shared" si="10"/>
        <v>82977.691000000006</v>
      </c>
      <c r="E34" s="980">
        <f t="shared" si="10"/>
        <v>62529.440000000002</v>
      </c>
      <c r="F34" s="969">
        <f t="shared" si="11"/>
        <v>75.356929370329183</v>
      </c>
      <c r="G34" s="1758"/>
      <c r="H34" s="980">
        <f t="shared" si="13"/>
        <v>62529.440000000002</v>
      </c>
      <c r="I34" s="969">
        <f t="shared" si="12"/>
        <v>75.356929370329183</v>
      </c>
      <c r="J34" s="1759"/>
    </row>
    <row r="35" spans="1:14" ht="28.5" customHeight="1" x14ac:dyDescent="0.25">
      <c r="A35" s="810"/>
      <c r="B35" s="1738" t="s">
        <v>2099</v>
      </c>
      <c r="C35" s="1738"/>
      <c r="D35" s="1738"/>
      <c r="E35" s="1738"/>
      <c r="F35" s="1738"/>
      <c r="G35" s="1738"/>
      <c r="H35" s="1738"/>
      <c r="I35" s="1738"/>
      <c r="J35" s="1739"/>
    </row>
    <row r="36" spans="1:14" s="36" customFormat="1" ht="24.75" customHeight="1" x14ac:dyDescent="0.3">
      <c r="A36" s="1764" t="s">
        <v>9</v>
      </c>
      <c r="B36" s="1769" t="s">
        <v>1412</v>
      </c>
      <c r="C36" s="911" t="s">
        <v>15</v>
      </c>
      <c r="D36" s="969">
        <f>D37+D38+D39</f>
        <v>155508.005</v>
      </c>
      <c r="E36" s="969">
        <f>E37+E38+E39</f>
        <v>119189.08500000001</v>
      </c>
      <c r="F36" s="969">
        <f t="shared" ref="F36:F50" si="14">E36*100/D36</f>
        <v>76.644983645697209</v>
      </c>
      <c r="G36" s="1732"/>
      <c r="H36" s="969">
        <f>E36</f>
        <v>119189.08500000001</v>
      </c>
      <c r="I36" s="969">
        <f>F36</f>
        <v>76.644983645697209</v>
      </c>
      <c r="J36" s="1782"/>
    </row>
    <row r="37" spans="1:14" s="36" customFormat="1" ht="57.75" customHeight="1" x14ac:dyDescent="0.3">
      <c r="A37" s="1764"/>
      <c r="B37" s="1770"/>
      <c r="C37" s="911" t="s">
        <v>204</v>
      </c>
      <c r="D37" s="969">
        <f>D46</f>
        <v>3050.4</v>
      </c>
      <c r="E37" s="969">
        <f>E46</f>
        <v>2710.424</v>
      </c>
      <c r="F37" s="969">
        <f t="shared" si="14"/>
        <v>88.854707579333862</v>
      </c>
      <c r="G37" s="1733"/>
      <c r="H37" s="969">
        <f t="shared" ref="H37:I44" si="15">E37</f>
        <v>2710.424</v>
      </c>
      <c r="I37" s="969">
        <f>F37</f>
        <v>88.854707579333862</v>
      </c>
      <c r="J37" s="1783"/>
    </row>
    <row r="38" spans="1:14" s="36" customFormat="1" ht="76.5" customHeight="1" x14ac:dyDescent="0.3">
      <c r="A38" s="1764"/>
      <c r="B38" s="1770"/>
      <c r="C38" s="911" t="s">
        <v>16</v>
      </c>
      <c r="D38" s="969">
        <f>D47</f>
        <v>2396.7420000000002</v>
      </c>
      <c r="E38" s="969">
        <f>E47</f>
        <v>2129.6190000000001</v>
      </c>
      <c r="F38" s="969">
        <f t="shared" si="14"/>
        <v>88.85474531676752</v>
      </c>
      <c r="G38" s="1733"/>
      <c r="H38" s="969">
        <f>E38</f>
        <v>2129.6190000000001</v>
      </c>
      <c r="I38" s="969">
        <f>F38</f>
        <v>88.85474531676752</v>
      </c>
      <c r="J38" s="1783"/>
    </row>
    <row r="39" spans="1:14" s="36" customFormat="1" ht="95.25" customHeight="1" x14ac:dyDescent="0.3">
      <c r="A39" s="1765"/>
      <c r="B39" s="1771"/>
      <c r="C39" s="911" t="s">
        <v>19</v>
      </c>
      <c r="D39" s="969">
        <f>D40+D44+D48</f>
        <v>150060.86300000001</v>
      </c>
      <c r="E39" s="969">
        <f>E40+E44+E48</f>
        <v>114349.042</v>
      </c>
      <c r="F39" s="969">
        <f t="shared" si="14"/>
        <v>76.201775542234472</v>
      </c>
      <c r="G39" s="1734"/>
      <c r="H39" s="969">
        <f t="shared" si="15"/>
        <v>114349.042</v>
      </c>
      <c r="I39" s="969">
        <f t="shared" si="15"/>
        <v>76.201775542234472</v>
      </c>
      <c r="J39" s="1784"/>
    </row>
    <row r="40" spans="1:14" s="34" customFormat="1" ht="137.25" customHeight="1" x14ac:dyDescent="0.3">
      <c r="A40" s="913" t="s">
        <v>21</v>
      </c>
      <c r="B40" s="805" t="s">
        <v>1413</v>
      </c>
      <c r="C40" s="914" t="s">
        <v>19</v>
      </c>
      <c r="D40" s="968">
        <v>118201</v>
      </c>
      <c r="E40" s="984">
        <v>84102.19</v>
      </c>
      <c r="F40" s="968">
        <f>E40*100/D40</f>
        <v>71.151843047013145</v>
      </c>
      <c r="G40" s="987" t="s">
        <v>1410</v>
      </c>
      <c r="H40" s="984">
        <f t="shared" si="15"/>
        <v>84102.19</v>
      </c>
      <c r="I40" s="968">
        <f t="shared" si="15"/>
        <v>71.151843047013145</v>
      </c>
      <c r="J40" s="915"/>
    </row>
    <row r="41" spans="1:14" ht="97.5" hidden="1" customHeight="1" x14ac:dyDescent="0.25">
      <c r="A41" s="801" t="s">
        <v>27</v>
      </c>
      <c r="B41" s="155" t="s">
        <v>692</v>
      </c>
      <c r="C41" s="798" t="s">
        <v>19</v>
      </c>
      <c r="D41" s="968">
        <f>D42+D43</f>
        <v>3000</v>
      </c>
      <c r="E41" s="984">
        <v>0</v>
      </c>
      <c r="F41" s="968">
        <v>0</v>
      </c>
      <c r="G41" s="987" t="s">
        <v>693</v>
      </c>
      <c r="H41" s="984">
        <v>0</v>
      </c>
      <c r="I41" s="968">
        <v>0</v>
      </c>
      <c r="J41" s="915"/>
    </row>
    <row r="42" spans="1:14" ht="138.75" hidden="1" customHeight="1" x14ac:dyDescent="0.25">
      <c r="A42" s="801" t="s">
        <v>28</v>
      </c>
      <c r="B42" s="155" t="s">
        <v>806</v>
      </c>
      <c r="C42" s="798" t="s">
        <v>19</v>
      </c>
      <c r="D42" s="968">
        <v>3000</v>
      </c>
      <c r="E42" s="984">
        <v>0</v>
      </c>
      <c r="F42" s="968">
        <v>0</v>
      </c>
      <c r="G42" s="987" t="s">
        <v>694</v>
      </c>
      <c r="H42" s="984">
        <v>0</v>
      </c>
      <c r="I42" s="968">
        <v>0</v>
      </c>
      <c r="J42" s="915"/>
    </row>
    <row r="43" spans="1:14" ht="3" hidden="1" customHeight="1" x14ac:dyDescent="0.25">
      <c r="A43" s="801" t="s">
        <v>44</v>
      </c>
      <c r="B43" s="155" t="s">
        <v>807</v>
      </c>
      <c r="C43" s="798" t="s">
        <v>19</v>
      </c>
      <c r="D43" s="968">
        <v>0</v>
      </c>
      <c r="E43" s="968">
        <v>0</v>
      </c>
      <c r="F43" s="968">
        <v>0</v>
      </c>
      <c r="G43" s="987"/>
      <c r="H43" s="968">
        <v>0</v>
      </c>
      <c r="I43" s="968">
        <v>0</v>
      </c>
      <c r="J43" s="915" t="s">
        <v>406</v>
      </c>
    </row>
    <row r="44" spans="1:14" ht="300" x14ac:dyDescent="0.25">
      <c r="A44" s="908" t="s">
        <v>26</v>
      </c>
      <c r="B44" s="929" t="s">
        <v>701</v>
      </c>
      <c r="C44" s="798" t="s">
        <v>19</v>
      </c>
      <c r="D44" s="968">
        <v>28605.5</v>
      </c>
      <c r="E44" s="968">
        <v>27355.197</v>
      </c>
      <c r="F44" s="968">
        <f t="shared" si="14"/>
        <v>95.629151736554164</v>
      </c>
      <c r="G44" s="990" t="s">
        <v>1955</v>
      </c>
      <c r="H44" s="968">
        <f t="shared" si="15"/>
        <v>27355.197</v>
      </c>
      <c r="I44" s="968">
        <f t="shared" si="15"/>
        <v>95.629151736554164</v>
      </c>
      <c r="J44" s="915"/>
      <c r="N44" s="37"/>
    </row>
    <row r="45" spans="1:14" ht="26.25" customHeight="1" x14ac:dyDescent="0.25">
      <c r="A45" s="1746" t="s">
        <v>27</v>
      </c>
      <c r="B45" s="1776" t="s">
        <v>1414</v>
      </c>
      <c r="C45" s="798" t="s">
        <v>444</v>
      </c>
      <c r="D45" s="968">
        <f>D46+D47+D48</f>
        <v>8701.5049999999992</v>
      </c>
      <c r="E45" s="968">
        <f>E46+E47+E48</f>
        <v>7731.6980000000003</v>
      </c>
      <c r="F45" s="968">
        <f>E45/D45*100</f>
        <v>88.854721108589857</v>
      </c>
      <c r="G45" s="1779" t="s">
        <v>1871</v>
      </c>
      <c r="H45" s="968">
        <f>H46+H47+H48</f>
        <v>7731.6980000000003</v>
      </c>
      <c r="I45" s="968">
        <f>H45/D45*100</f>
        <v>88.854721108589857</v>
      </c>
      <c r="J45" s="1717"/>
    </row>
    <row r="46" spans="1:14" ht="57" customHeight="1" x14ac:dyDescent="0.25">
      <c r="A46" s="1747"/>
      <c r="B46" s="1777"/>
      <c r="C46" s="798" t="s">
        <v>18</v>
      </c>
      <c r="D46" s="991">
        <v>3050.4</v>
      </c>
      <c r="E46" s="968">
        <v>2710.424</v>
      </c>
      <c r="F46" s="968">
        <f t="shared" ref="F46:F48" si="16">E46/D46*100</f>
        <v>88.854707579333862</v>
      </c>
      <c r="G46" s="1780"/>
      <c r="H46" s="968">
        <f>E46</f>
        <v>2710.424</v>
      </c>
      <c r="I46" s="968">
        <f t="shared" ref="I46:I48" si="17">H46/D46*100</f>
        <v>88.854707579333862</v>
      </c>
      <c r="J46" s="1718"/>
    </row>
    <row r="47" spans="1:14" ht="79.5" customHeight="1" x14ac:dyDescent="0.25">
      <c r="A47" s="1747"/>
      <c r="B47" s="1777"/>
      <c r="C47" s="798" t="s">
        <v>41</v>
      </c>
      <c r="D47" s="968">
        <v>2396.7420000000002</v>
      </c>
      <c r="E47" s="968">
        <v>2129.6190000000001</v>
      </c>
      <c r="F47" s="968">
        <f t="shared" si="16"/>
        <v>88.85474531676752</v>
      </c>
      <c r="G47" s="1780"/>
      <c r="H47" s="968">
        <f>E47</f>
        <v>2129.6190000000001</v>
      </c>
      <c r="I47" s="968">
        <f t="shared" si="17"/>
        <v>88.85474531676752</v>
      </c>
      <c r="J47" s="1718"/>
    </row>
    <row r="48" spans="1:14" ht="102" customHeight="1" x14ac:dyDescent="0.25">
      <c r="A48" s="1748"/>
      <c r="B48" s="1778"/>
      <c r="C48" s="798" t="s">
        <v>19</v>
      </c>
      <c r="D48" s="968">
        <v>3254.3629999999998</v>
      </c>
      <c r="E48" s="968">
        <v>2891.6550000000002</v>
      </c>
      <c r="F48" s="968">
        <f t="shared" si="16"/>
        <v>88.85471596131103</v>
      </c>
      <c r="G48" s="1781"/>
      <c r="H48" s="968">
        <f>E48</f>
        <v>2891.6550000000002</v>
      </c>
      <c r="I48" s="968">
        <f t="shared" si="17"/>
        <v>88.85471596131103</v>
      </c>
      <c r="J48" s="1719"/>
    </row>
    <row r="49" spans="1:12" ht="99" customHeight="1" x14ac:dyDescent="0.25">
      <c r="A49" s="910" t="s">
        <v>14</v>
      </c>
      <c r="B49" s="160" t="s">
        <v>1415</v>
      </c>
      <c r="C49" s="911" t="s">
        <v>19</v>
      </c>
      <c r="D49" s="969">
        <f>D50</f>
        <v>261276.16399999999</v>
      </c>
      <c r="E49" s="969">
        <f>E50</f>
        <v>196250.35200000001</v>
      </c>
      <c r="F49" s="969">
        <f t="shared" si="14"/>
        <v>75.112229525843787</v>
      </c>
      <c r="G49" s="969"/>
      <c r="H49" s="969">
        <f t="shared" ref="H49:I57" si="18">E49</f>
        <v>196250.35200000001</v>
      </c>
      <c r="I49" s="969">
        <f t="shared" si="18"/>
        <v>75.112229525843787</v>
      </c>
      <c r="J49" s="123"/>
    </row>
    <row r="50" spans="1:12" ht="141" customHeight="1" x14ac:dyDescent="0.25">
      <c r="A50" s="908" t="s">
        <v>17</v>
      </c>
      <c r="B50" s="161" t="s">
        <v>1416</v>
      </c>
      <c r="C50" s="157" t="s">
        <v>19</v>
      </c>
      <c r="D50" s="968">
        <v>261276.16399999999</v>
      </c>
      <c r="E50" s="968">
        <v>196250.35200000001</v>
      </c>
      <c r="F50" s="968">
        <f t="shared" si="14"/>
        <v>75.112229525843787</v>
      </c>
      <c r="G50" s="987" t="s">
        <v>1410</v>
      </c>
      <c r="H50" s="984">
        <f>E50</f>
        <v>196250.35200000001</v>
      </c>
      <c r="I50" s="968">
        <f t="shared" si="18"/>
        <v>75.112229525843787</v>
      </c>
      <c r="J50" s="915"/>
    </row>
    <row r="51" spans="1:12" ht="93.75" hidden="1" customHeight="1" x14ac:dyDescent="0.25">
      <c r="A51" s="908" t="s">
        <v>209</v>
      </c>
      <c r="B51" s="929" t="s">
        <v>592</v>
      </c>
      <c r="C51" s="157" t="s">
        <v>19</v>
      </c>
      <c r="D51" s="968">
        <v>0</v>
      </c>
      <c r="E51" s="968">
        <v>0</v>
      </c>
      <c r="F51" s="968">
        <v>0</v>
      </c>
      <c r="G51" s="992"/>
      <c r="H51" s="968">
        <f t="shared" si="18"/>
        <v>0</v>
      </c>
      <c r="I51" s="968">
        <v>0</v>
      </c>
      <c r="J51" s="915" t="s">
        <v>406</v>
      </c>
    </row>
    <row r="52" spans="1:12" ht="135" customHeight="1" x14ac:dyDescent="0.25">
      <c r="A52" s="910" t="s">
        <v>114</v>
      </c>
      <c r="B52" s="929" t="s">
        <v>1417</v>
      </c>
      <c r="C52" s="157" t="s">
        <v>19</v>
      </c>
      <c r="D52" s="968">
        <f>D53</f>
        <v>12082.36</v>
      </c>
      <c r="E52" s="968">
        <f>E53</f>
        <v>1362.3330000000001</v>
      </c>
      <c r="F52" s="968">
        <f>E52/D52*100</f>
        <v>11.275388251964021</v>
      </c>
      <c r="G52" s="905"/>
      <c r="H52" s="968">
        <f t="shared" si="18"/>
        <v>1362.3330000000001</v>
      </c>
      <c r="I52" s="968">
        <f t="shared" si="18"/>
        <v>11.275388251964021</v>
      </c>
      <c r="J52" s="915" t="s">
        <v>1872</v>
      </c>
    </row>
    <row r="53" spans="1:12" ht="165" customHeight="1" x14ac:dyDescent="0.25">
      <c r="A53" s="912" t="s">
        <v>238</v>
      </c>
      <c r="B53" s="929" t="s">
        <v>1522</v>
      </c>
      <c r="C53" s="157" t="s">
        <v>19</v>
      </c>
      <c r="D53" s="968">
        <v>12082.36</v>
      </c>
      <c r="E53" s="968">
        <v>1362.3330000000001</v>
      </c>
      <c r="F53" s="968">
        <f>E53/D53*100</f>
        <v>11.275388251964021</v>
      </c>
      <c r="G53" s="985" t="s">
        <v>1873</v>
      </c>
      <c r="H53" s="968">
        <f t="shared" si="18"/>
        <v>1362.3330000000001</v>
      </c>
      <c r="I53" s="968">
        <f t="shared" si="18"/>
        <v>11.275388251964021</v>
      </c>
      <c r="J53" s="923" t="s">
        <v>1874</v>
      </c>
    </row>
    <row r="54" spans="1:12" ht="99" hidden="1" customHeight="1" x14ac:dyDescent="0.25">
      <c r="A54" s="687"/>
      <c r="B54" s="929" t="s">
        <v>808</v>
      </c>
      <c r="C54" s="798" t="s">
        <v>19</v>
      </c>
      <c r="D54" s="968">
        <v>3200</v>
      </c>
      <c r="E54" s="984">
        <v>0</v>
      </c>
      <c r="F54" s="968">
        <f t="shared" ref="F54:F64" si="19">E54/D54*100</f>
        <v>0</v>
      </c>
      <c r="G54" s="985" t="s">
        <v>696</v>
      </c>
      <c r="H54" s="984">
        <f t="shared" si="18"/>
        <v>0</v>
      </c>
      <c r="I54" s="968">
        <f t="shared" si="18"/>
        <v>0</v>
      </c>
      <c r="J54" s="926"/>
    </row>
    <row r="55" spans="1:12" ht="98.25" hidden="1" customHeight="1" x14ac:dyDescent="0.25">
      <c r="A55" s="687"/>
      <c r="B55" s="162" t="s">
        <v>809</v>
      </c>
      <c r="C55" s="152" t="s">
        <v>19</v>
      </c>
      <c r="D55" s="968">
        <v>470</v>
      </c>
      <c r="E55" s="984">
        <v>0</v>
      </c>
      <c r="F55" s="968">
        <f t="shared" si="19"/>
        <v>0</v>
      </c>
      <c r="G55" s="993" t="s">
        <v>697</v>
      </c>
      <c r="H55" s="984">
        <f t="shared" si="18"/>
        <v>0</v>
      </c>
      <c r="I55" s="968">
        <f t="shared" si="18"/>
        <v>0</v>
      </c>
      <c r="J55" s="926"/>
    </row>
    <row r="56" spans="1:12" ht="93" hidden="1" customHeight="1" x14ac:dyDescent="0.25">
      <c r="A56" s="687"/>
      <c r="B56" s="162" t="s">
        <v>810</v>
      </c>
      <c r="C56" s="152" t="s">
        <v>19</v>
      </c>
      <c r="D56" s="968">
        <v>0</v>
      </c>
      <c r="E56" s="968">
        <v>0</v>
      </c>
      <c r="F56" s="968" t="e">
        <f t="shared" si="19"/>
        <v>#DIV/0!</v>
      </c>
      <c r="G56" s="993"/>
      <c r="H56" s="968">
        <f>E56</f>
        <v>0</v>
      </c>
      <c r="I56" s="968" t="e">
        <f t="shared" si="18"/>
        <v>#DIV/0!</v>
      </c>
      <c r="J56" s="926" t="s">
        <v>406</v>
      </c>
    </row>
    <row r="57" spans="1:12" ht="102" customHeight="1" x14ac:dyDescent="0.25">
      <c r="A57" s="910" t="s">
        <v>121</v>
      </c>
      <c r="B57" s="921" t="s">
        <v>1418</v>
      </c>
      <c r="C57" s="798" t="s">
        <v>19</v>
      </c>
      <c r="D57" s="968">
        <f>D58+D59</f>
        <v>41855.43</v>
      </c>
      <c r="E57" s="984">
        <f>E58+E59</f>
        <v>32941.217000000004</v>
      </c>
      <c r="F57" s="968">
        <f t="shared" si="19"/>
        <v>78.702373861647118</v>
      </c>
      <c r="G57" s="985"/>
      <c r="H57" s="984">
        <f>H58+H59</f>
        <v>32941.217000000004</v>
      </c>
      <c r="I57" s="968">
        <f t="shared" si="18"/>
        <v>78.702373861647118</v>
      </c>
      <c r="J57" s="926"/>
      <c r="L57" s="37"/>
    </row>
    <row r="58" spans="1:12" ht="156.75" customHeight="1" x14ac:dyDescent="0.25">
      <c r="A58" s="908" t="s">
        <v>260</v>
      </c>
      <c r="B58" s="688" t="s">
        <v>1419</v>
      </c>
      <c r="C58" s="798" t="s">
        <v>19</v>
      </c>
      <c r="D58" s="968">
        <v>34608.93</v>
      </c>
      <c r="E58" s="984">
        <v>25695.217000000001</v>
      </c>
      <c r="F58" s="968">
        <f t="shared" si="19"/>
        <v>74.244471007916175</v>
      </c>
      <c r="G58" s="990" t="s">
        <v>1672</v>
      </c>
      <c r="H58" s="984">
        <f>E58</f>
        <v>25695.217000000001</v>
      </c>
      <c r="I58" s="968">
        <f>H58/D58*100</f>
        <v>74.244471007916175</v>
      </c>
      <c r="J58" s="923"/>
      <c r="L58" s="37"/>
    </row>
    <row r="59" spans="1:12" ht="254.25" customHeight="1" x14ac:dyDescent="0.25">
      <c r="A59" s="908" t="s">
        <v>261</v>
      </c>
      <c r="B59" s="929" t="s">
        <v>1673</v>
      </c>
      <c r="C59" s="798" t="s">
        <v>19</v>
      </c>
      <c r="D59" s="968">
        <v>7246.5</v>
      </c>
      <c r="E59" s="984">
        <v>7246</v>
      </c>
      <c r="F59" s="968">
        <f t="shared" si="19"/>
        <v>99.993100117298013</v>
      </c>
      <c r="G59" s="990" t="s">
        <v>1875</v>
      </c>
      <c r="H59" s="984">
        <f>E59</f>
        <v>7246</v>
      </c>
      <c r="I59" s="968">
        <f>H59/D59*100</f>
        <v>99.993100117298013</v>
      </c>
      <c r="J59" s="923"/>
      <c r="L59" s="37"/>
    </row>
    <row r="60" spans="1:12" s="1176" customFormat="1" ht="84" customHeight="1" x14ac:dyDescent="0.25">
      <c r="A60" s="1179" t="s">
        <v>125</v>
      </c>
      <c r="B60" s="1182" t="s">
        <v>1727</v>
      </c>
      <c r="C60" s="1185" t="s">
        <v>16</v>
      </c>
      <c r="D60" s="1177">
        <f>D61</f>
        <v>20289</v>
      </c>
      <c r="E60" s="1177">
        <f t="shared" ref="E60:F60" si="20">E61</f>
        <v>19.53</v>
      </c>
      <c r="F60" s="1177">
        <f t="shared" si="20"/>
        <v>9.6259056631672335E-2</v>
      </c>
      <c r="G60" s="1188"/>
      <c r="H60" s="980">
        <f>H61</f>
        <v>19.53</v>
      </c>
      <c r="I60" s="980">
        <f>I61</f>
        <v>9.6259056631672335E-2</v>
      </c>
      <c r="J60" s="1189"/>
      <c r="L60" s="37"/>
    </row>
    <row r="61" spans="1:12" s="1176" customFormat="1" ht="199.5" customHeight="1" x14ac:dyDescent="0.25">
      <c r="A61" s="1180" t="s">
        <v>320</v>
      </c>
      <c r="B61" s="1181" t="s">
        <v>1728</v>
      </c>
      <c r="C61" s="798" t="s">
        <v>16</v>
      </c>
      <c r="D61" s="1178">
        <v>20289</v>
      </c>
      <c r="E61" s="984">
        <v>19.53</v>
      </c>
      <c r="F61" s="1178">
        <f t="shared" si="19"/>
        <v>9.6259056631672335E-2</v>
      </c>
      <c r="G61" s="1186" t="s">
        <v>1868</v>
      </c>
      <c r="H61" s="984">
        <f>E61</f>
        <v>19.53</v>
      </c>
      <c r="I61" s="1178">
        <f t="shared" ref="I61:I71" si="21">H61/D61*100</f>
        <v>9.6259056631672335E-2</v>
      </c>
      <c r="J61" s="1187" t="s">
        <v>1870</v>
      </c>
      <c r="L61" s="37"/>
    </row>
    <row r="62" spans="1:12" ht="22.5" customHeight="1" x14ac:dyDescent="0.25">
      <c r="A62" s="1746" t="s">
        <v>114</v>
      </c>
      <c r="B62" s="1785" t="s">
        <v>811</v>
      </c>
      <c r="C62" s="911" t="s">
        <v>15</v>
      </c>
      <c r="D62" s="969">
        <f>D63+D64+D65</f>
        <v>66.665999999999997</v>
      </c>
      <c r="E62" s="969">
        <f>E63+E64</f>
        <v>66.665999999999997</v>
      </c>
      <c r="F62" s="969">
        <f t="shared" si="19"/>
        <v>100</v>
      </c>
      <c r="G62" s="1788"/>
      <c r="H62" s="969">
        <f>H63+H64</f>
        <v>66.67</v>
      </c>
      <c r="I62" s="1157">
        <v>100</v>
      </c>
      <c r="J62" s="1791"/>
    </row>
    <row r="63" spans="1:12" ht="58.5" customHeight="1" x14ac:dyDescent="0.25">
      <c r="A63" s="1747"/>
      <c r="B63" s="1786"/>
      <c r="C63" s="911" t="s">
        <v>204</v>
      </c>
      <c r="D63" s="969">
        <f>D71</f>
        <v>50</v>
      </c>
      <c r="E63" s="969">
        <f>E71</f>
        <v>50</v>
      </c>
      <c r="F63" s="969">
        <f t="shared" si="19"/>
        <v>100</v>
      </c>
      <c r="G63" s="1789"/>
      <c r="H63" s="969">
        <f>H71</f>
        <v>50</v>
      </c>
      <c r="I63" s="1157">
        <f t="shared" si="21"/>
        <v>100</v>
      </c>
      <c r="J63" s="1792"/>
    </row>
    <row r="64" spans="1:12" ht="75.75" customHeight="1" x14ac:dyDescent="0.25">
      <c r="A64" s="1747"/>
      <c r="B64" s="1786"/>
      <c r="C64" s="911" t="s">
        <v>16</v>
      </c>
      <c r="D64" s="969">
        <f>D72</f>
        <v>16.666</v>
      </c>
      <c r="E64" s="969">
        <f>E72</f>
        <v>16.666</v>
      </c>
      <c r="F64" s="969">
        <f t="shared" si="19"/>
        <v>100</v>
      </c>
      <c r="G64" s="1790"/>
      <c r="H64" s="969">
        <f>H72</f>
        <v>16.670000000000002</v>
      </c>
      <c r="I64" s="1157">
        <v>100</v>
      </c>
      <c r="J64" s="1793"/>
    </row>
    <row r="65" spans="1:10" ht="97.5" customHeight="1" x14ac:dyDescent="0.25">
      <c r="A65" s="1748"/>
      <c r="B65" s="1787"/>
      <c r="C65" s="911" t="s">
        <v>19</v>
      </c>
      <c r="D65" s="969">
        <f t="shared" ref="D65:F65" si="22">D69</f>
        <v>0</v>
      </c>
      <c r="E65" s="969">
        <f t="shared" si="22"/>
        <v>0</v>
      </c>
      <c r="F65" s="969">
        <f t="shared" si="22"/>
        <v>0</v>
      </c>
      <c r="G65" s="994"/>
      <c r="H65" s="969">
        <f t="shared" ref="H65" si="23">H69</f>
        <v>0</v>
      </c>
      <c r="I65" s="1158">
        <v>0</v>
      </c>
      <c r="J65" s="925"/>
    </row>
    <row r="66" spans="1:10" ht="37.5" hidden="1" customHeight="1" x14ac:dyDescent="0.25">
      <c r="A66" s="1746" t="s">
        <v>238</v>
      </c>
      <c r="B66" s="1776" t="s">
        <v>698</v>
      </c>
      <c r="C66" s="798" t="s">
        <v>15</v>
      </c>
      <c r="D66" s="968">
        <f>D67+D68+D69</f>
        <v>0</v>
      </c>
      <c r="E66" s="968">
        <f t="shared" ref="E66:F66" si="24">E67+E68+E69</f>
        <v>0</v>
      </c>
      <c r="F66" s="968">
        <f t="shared" si="24"/>
        <v>0</v>
      </c>
      <c r="G66" s="1788"/>
      <c r="H66" s="968">
        <f>H67+H68+H69</f>
        <v>0</v>
      </c>
      <c r="I66" s="1158" t="e">
        <f t="shared" si="21"/>
        <v>#DIV/0!</v>
      </c>
      <c r="J66" s="1796"/>
    </row>
    <row r="67" spans="1:10" ht="60" hidden="1" customHeight="1" x14ac:dyDescent="0.25">
      <c r="A67" s="1747"/>
      <c r="B67" s="1777"/>
      <c r="C67" s="798" t="s">
        <v>204</v>
      </c>
      <c r="D67" s="968">
        <v>0</v>
      </c>
      <c r="E67" s="968">
        <v>0</v>
      </c>
      <c r="F67" s="968">
        <v>0</v>
      </c>
      <c r="G67" s="1789"/>
      <c r="H67" s="968">
        <v>0</v>
      </c>
      <c r="I67" s="1158" t="e">
        <f t="shared" si="21"/>
        <v>#DIV/0!</v>
      </c>
      <c r="J67" s="1797"/>
    </row>
    <row r="68" spans="1:10" ht="83.25" hidden="1" customHeight="1" x14ac:dyDescent="0.25">
      <c r="A68" s="1747"/>
      <c r="B68" s="1777"/>
      <c r="C68" s="798" t="s">
        <v>16</v>
      </c>
      <c r="D68" s="968">
        <v>0</v>
      </c>
      <c r="E68" s="968">
        <v>0</v>
      </c>
      <c r="F68" s="968">
        <v>0</v>
      </c>
      <c r="G68" s="1789"/>
      <c r="H68" s="968">
        <v>0</v>
      </c>
      <c r="I68" s="1158" t="e">
        <f t="shared" si="21"/>
        <v>#DIV/0!</v>
      </c>
      <c r="J68" s="1797"/>
    </row>
    <row r="69" spans="1:10" ht="102" hidden="1" customHeight="1" x14ac:dyDescent="0.25">
      <c r="A69" s="1748"/>
      <c r="B69" s="1778"/>
      <c r="C69" s="798" t="s">
        <v>19</v>
      </c>
      <c r="D69" s="968">
        <v>0</v>
      </c>
      <c r="E69" s="968">
        <v>0</v>
      </c>
      <c r="F69" s="968">
        <v>0</v>
      </c>
      <c r="G69" s="1790"/>
      <c r="H69" s="968">
        <v>0</v>
      </c>
      <c r="I69" s="1158" t="e">
        <f t="shared" si="21"/>
        <v>#DIV/0!</v>
      </c>
      <c r="J69" s="1798"/>
    </row>
    <row r="70" spans="1:10" ht="43.5" customHeight="1" x14ac:dyDescent="0.25">
      <c r="A70" s="1746" t="s">
        <v>316</v>
      </c>
      <c r="B70" s="1776" t="s">
        <v>1674</v>
      </c>
      <c r="C70" s="798" t="s">
        <v>15</v>
      </c>
      <c r="D70" s="968">
        <f>D71+D72+D73</f>
        <v>66.665999999999997</v>
      </c>
      <c r="E70" s="968">
        <f>E71+E72</f>
        <v>66.665999999999997</v>
      </c>
      <c r="F70" s="968">
        <f>E70/D70*100</f>
        <v>100</v>
      </c>
      <c r="G70" s="1799" t="s">
        <v>1675</v>
      </c>
      <c r="H70" s="968">
        <f>H71+H72+H73</f>
        <v>66.67</v>
      </c>
      <c r="I70" s="1158">
        <v>100</v>
      </c>
      <c r="J70" s="1717"/>
    </row>
    <row r="71" spans="1:10" ht="60" customHeight="1" x14ac:dyDescent="0.25">
      <c r="A71" s="1747"/>
      <c r="B71" s="1777"/>
      <c r="C71" s="798" t="s">
        <v>204</v>
      </c>
      <c r="D71" s="968">
        <v>50</v>
      </c>
      <c r="E71" s="968">
        <v>50</v>
      </c>
      <c r="F71" s="968">
        <f>E71/D71*100</f>
        <v>100</v>
      </c>
      <c r="G71" s="1800"/>
      <c r="H71" s="968">
        <v>50</v>
      </c>
      <c r="I71" s="1158">
        <f t="shared" si="21"/>
        <v>100</v>
      </c>
      <c r="J71" s="1718"/>
    </row>
    <row r="72" spans="1:10" ht="76.5" customHeight="1" x14ac:dyDescent="0.25">
      <c r="A72" s="1747"/>
      <c r="B72" s="1777"/>
      <c r="C72" s="798" t="s">
        <v>16</v>
      </c>
      <c r="D72" s="968">
        <v>16.666</v>
      </c>
      <c r="E72" s="968">
        <v>16.666</v>
      </c>
      <c r="F72" s="968">
        <f>E72/D72*100</f>
        <v>100</v>
      </c>
      <c r="G72" s="1800"/>
      <c r="H72" s="968">
        <v>16.670000000000002</v>
      </c>
      <c r="I72" s="1158">
        <v>100</v>
      </c>
      <c r="J72" s="1718"/>
    </row>
    <row r="73" spans="1:10" ht="59.25" customHeight="1" x14ac:dyDescent="0.25">
      <c r="A73" s="1748"/>
      <c r="B73" s="1778"/>
      <c r="C73" s="798" t="s">
        <v>19</v>
      </c>
      <c r="D73" s="968">
        <v>0</v>
      </c>
      <c r="E73" s="968">
        <v>0</v>
      </c>
      <c r="F73" s="968">
        <v>0</v>
      </c>
      <c r="G73" s="1801"/>
      <c r="H73" s="968">
        <v>0</v>
      </c>
      <c r="I73" s="968">
        <v>0</v>
      </c>
      <c r="J73" s="1719"/>
    </row>
    <row r="74" spans="1:10" ht="28.5" customHeight="1" x14ac:dyDescent="0.25">
      <c r="A74" s="1713"/>
      <c r="B74" s="1713" t="s">
        <v>400</v>
      </c>
      <c r="C74" s="97" t="s">
        <v>15</v>
      </c>
      <c r="D74" s="969">
        <f>D77+D75+D76</f>
        <v>491077.625</v>
      </c>
      <c r="E74" s="969">
        <f>E77+E75+E76</f>
        <v>349829.18300000002</v>
      </c>
      <c r="F74" s="969">
        <f>E74*100/D74</f>
        <v>71.237043838028669</v>
      </c>
      <c r="G74" s="1758"/>
      <c r="H74" s="969">
        <f>H77+H75+H76</f>
        <v>349829.18300000002</v>
      </c>
      <c r="I74" s="969">
        <f>H74*100/D74</f>
        <v>71.237043838028669</v>
      </c>
      <c r="J74" s="1802"/>
    </row>
    <row r="75" spans="1:10" ht="63.75" customHeight="1" x14ac:dyDescent="0.25">
      <c r="A75" s="1713"/>
      <c r="B75" s="1713"/>
      <c r="C75" s="97" t="s">
        <v>204</v>
      </c>
      <c r="D75" s="969">
        <f>D37+D63</f>
        <v>3100.4</v>
      </c>
      <c r="E75" s="969">
        <f>E37+E63</f>
        <v>2760.424</v>
      </c>
      <c r="F75" s="969">
        <f>E75*100/D75</f>
        <v>89.034447168107349</v>
      </c>
      <c r="G75" s="1758"/>
      <c r="H75" s="969">
        <f t="shared" ref="H75:I77" si="25">E75</f>
        <v>2760.424</v>
      </c>
      <c r="I75" s="969">
        <f t="shared" si="25"/>
        <v>89.034447168107349</v>
      </c>
      <c r="J75" s="1802"/>
    </row>
    <row r="76" spans="1:10" ht="75" customHeight="1" x14ac:dyDescent="0.25">
      <c r="A76" s="1713"/>
      <c r="B76" s="1713"/>
      <c r="C76" s="97" t="s">
        <v>16</v>
      </c>
      <c r="D76" s="969">
        <f>D38+D60+D64</f>
        <v>22702.407999999999</v>
      </c>
      <c r="E76" s="1177">
        <f>E38+E60+E64</f>
        <v>2165.8150000000005</v>
      </c>
      <c r="F76" s="969">
        <f>E76*100/D76</f>
        <v>9.5400232433493422</v>
      </c>
      <c r="G76" s="1758"/>
      <c r="H76" s="969">
        <f t="shared" si="25"/>
        <v>2165.8150000000005</v>
      </c>
      <c r="I76" s="969">
        <f t="shared" si="25"/>
        <v>9.5400232433493422</v>
      </c>
      <c r="J76" s="1802"/>
    </row>
    <row r="77" spans="1:10" ht="93" customHeight="1" x14ac:dyDescent="0.25">
      <c r="A77" s="1713"/>
      <c r="B77" s="1713"/>
      <c r="C77" s="97" t="s">
        <v>19</v>
      </c>
      <c r="D77" s="969">
        <f>D39+D49+D52+D57+D65</f>
        <v>465274.81699999998</v>
      </c>
      <c r="E77" s="1177">
        <f>E39+E49+E52+E57+E65</f>
        <v>344902.94400000002</v>
      </c>
      <c r="F77" s="969">
        <f>E77*100/D77</f>
        <v>74.128865650598925</v>
      </c>
      <c r="G77" s="1758"/>
      <c r="H77" s="1177">
        <f>H39+H49+H52+H57+H65</f>
        <v>344902.94400000002</v>
      </c>
      <c r="I77" s="969">
        <f t="shared" si="25"/>
        <v>74.128865650598925</v>
      </c>
      <c r="J77" s="1802"/>
    </row>
    <row r="78" spans="1:10" ht="24.75" customHeight="1" x14ac:dyDescent="0.25">
      <c r="A78" s="1713" t="s">
        <v>1420</v>
      </c>
      <c r="B78" s="1713"/>
      <c r="C78" s="1713"/>
      <c r="D78" s="1713"/>
      <c r="E78" s="1713"/>
      <c r="F78" s="1713"/>
      <c r="G78" s="1713"/>
      <c r="H78" s="1713"/>
      <c r="I78" s="1713"/>
      <c r="J78" s="1713"/>
    </row>
    <row r="79" spans="1:10" ht="22.5" hidden="1" customHeight="1" x14ac:dyDescent="0.25">
      <c r="A79" s="1710" t="s">
        <v>9</v>
      </c>
      <c r="B79" s="1794" t="s">
        <v>812</v>
      </c>
      <c r="C79" s="97" t="s">
        <v>15</v>
      </c>
      <c r="D79" s="906">
        <v>0</v>
      </c>
      <c r="E79" s="906">
        <v>0</v>
      </c>
      <c r="F79" s="906">
        <v>0</v>
      </c>
      <c r="G79" s="1758"/>
      <c r="H79" s="906">
        <v>0</v>
      </c>
      <c r="I79" s="906">
        <v>0</v>
      </c>
      <c r="J79" s="1795"/>
    </row>
    <row r="80" spans="1:10" ht="75" hidden="1" customHeight="1" x14ac:dyDescent="0.25">
      <c r="A80" s="1710"/>
      <c r="B80" s="1794"/>
      <c r="C80" s="97" t="s">
        <v>204</v>
      </c>
      <c r="D80" s="906">
        <v>0</v>
      </c>
      <c r="E80" s="906">
        <v>0</v>
      </c>
      <c r="F80" s="906">
        <v>0</v>
      </c>
      <c r="G80" s="1758"/>
      <c r="H80" s="906">
        <v>0</v>
      </c>
      <c r="I80" s="906">
        <v>0</v>
      </c>
      <c r="J80" s="1795"/>
    </row>
    <row r="81" spans="1:11" ht="80.25" hidden="1" customHeight="1" x14ac:dyDescent="0.25">
      <c r="A81" s="1710"/>
      <c r="B81" s="1794"/>
      <c r="C81" s="97" t="s">
        <v>16</v>
      </c>
      <c r="D81" s="906">
        <v>0</v>
      </c>
      <c r="E81" s="906">
        <v>0</v>
      </c>
      <c r="F81" s="906">
        <v>0</v>
      </c>
      <c r="G81" s="1758"/>
      <c r="H81" s="906">
        <v>0</v>
      </c>
      <c r="I81" s="906">
        <v>0</v>
      </c>
      <c r="J81" s="1795"/>
    </row>
    <row r="82" spans="1:11" ht="100.5" hidden="1" customHeight="1" x14ac:dyDescent="0.25">
      <c r="A82" s="1710"/>
      <c r="B82" s="1794"/>
      <c r="C82" s="97" t="s">
        <v>19</v>
      </c>
      <c r="D82" s="906">
        <v>0</v>
      </c>
      <c r="E82" s="906">
        <v>0</v>
      </c>
      <c r="F82" s="906">
        <v>0</v>
      </c>
      <c r="G82" s="1758"/>
      <c r="H82" s="906">
        <v>0</v>
      </c>
      <c r="I82" s="906">
        <v>0</v>
      </c>
      <c r="J82" s="1795"/>
    </row>
    <row r="83" spans="1:11" ht="18.75" hidden="1" customHeight="1" x14ac:dyDescent="0.25">
      <c r="A83" s="1711" t="s">
        <v>21</v>
      </c>
      <c r="B83" s="1803" t="s">
        <v>699</v>
      </c>
      <c r="C83" s="165" t="s">
        <v>15</v>
      </c>
      <c r="D83" s="916">
        <v>0</v>
      </c>
      <c r="E83" s="916">
        <v>0</v>
      </c>
      <c r="F83" s="916">
        <v>0</v>
      </c>
      <c r="G83" s="1759"/>
      <c r="H83" s="916">
        <v>0</v>
      </c>
      <c r="I83" s="916">
        <v>0</v>
      </c>
      <c r="J83" s="1804" t="s">
        <v>813</v>
      </c>
    </row>
    <row r="84" spans="1:11" ht="56.25" hidden="1" customHeight="1" x14ac:dyDescent="0.25">
      <c r="A84" s="1711"/>
      <c r="B84" s="1803"/>
      <c r="C84" s="165" t="s">
        <v>204</v>
      </c>
      <c r="D84" s="916">
        <v>0</v>
      </c>
      <c r="E84" s="916">
        <v>0</v>
      </c>
      <c r="F84" s="916">
        <v>0</v>
      </c>
      <c r="G84" s="1759"/>
      <c r="H84" s="916">
        <v>0</v>
      </c>
      <c r="I84" s="916">
        <v>0</v>
      </c>
      <c r="J84" s="1804"/>
    </row>
    <row r="85" spans="1:11" ht="27" customHeight="1" x14ac:dyDescent="0.25">
      <c r="A85" s="1791" t="s">
        <v>9</v>
      </c>
      <c r="B85" s="1729" t="s">
        <v>1421</v>
      </c>
      <c r="C85" s="165" t="s">
        <v>15</v>
      </c>
      <c r="D85" s="968">
        <f>D86+D87</f>
        <v>1944.7199999999998</v>
      </c>
      <c r="E85" s="968">
        <v>0</v>
      </c>
      <c r="F85" s="968">
        <f>E85/D85*100</f>
        <v>0</v>
      </c>
      <c r="G85" s="995"/>
      <c r="H85" s="968">
        <v>0</v>
      </c>
      <c r="I85" s="968">
        <v>0</v>
      </c>
      <c r="J85" s="236"/>
      <c r="K85" s="905" t="s">
        <v>250</v>
      </c>
    </row>
    <row r="86" spans="1:11" ht="75" x14ac:dyDescent="0.25">
      <c r="A86" s="1792"/>
      <c r="B86" s="1730"/>
      <c r="C86" s="165" t="s">
        <v>16</v>
      </c>
      <c r="D86" s="968">
        <f>D89</f>
        <v>1361.3</v>
      </c>
      <c r="E86" s="968">
        <v>0</v>
      </c>
      <c r="F86" s="968">
        <v>0</v>
      </c>
      <c r="G86" s="995"/>
      <c r="H86" s="968">
        <v>0</v>
      </c>
      <c r="I86" s="968">
        <v>0</v>
      </c>
      <c r="J86" s="236"/>
    </row>
    <row r="87" spans="1:11" ht="156" customHeight="1" x14ac:dyDescent="0.25">
      <c r="A87" s="1793"/>
      <c r="B87" s="1731"/>
      <c r="C87" s="165" t="s">
        <v>19</v>
      </c>
      <c r="D87" s="968">
        <f>D90</f>
        <v>583.41999999999996</v>
      </c>
      <c r="E87" s="968">
        <v>0</v>
      </c>
      <c r="F87" s="968">
        <v>0</v>
      </c>
      <c r="G87" s="995"/>
      <c r="H87" s="968">
        <v>0</v>
      </c>
      <c r="I87" s="968">
        <v>0</v>
      </c>
      <c r="J87" s="236"/>
    </row>
    <row r="88" spans="1:11" ht="18.75" customHeight="1" x14ac:dyDescent="0.25">
      <c r="A88" s="1791" t="s">
        <v>21</v>
      </c>
      <c r="B88" s="1717" t="s">
        <v>1422</v>
      </c>
      <c r="C88" s="165" t="s">
        <v>15</v>
      </c>
      <c r="D88" s="968">
        <f>D89+D90</f>
        <v>1944.7199999999998</v>
      </c>
      <c r="E88" s="968">
        <v>0</v>
      </c>
      <c r="F88" s="968">
        <v>0</v>
      </c>
      <c r="G88" s="1720" t="s">
        <v>1876</v>
      </c>
      <c r="H88" s="968">
        <v>0</v>
      </c>
      <c r="I88" s="968">
        <v>0</v>
      </c>
      <c r="J88" s="1723" t="s">
        <v>1877</v>
      </c>
    </row>
    <row r="89" spans="1:11" ht="75" x14ac:dyDescent="0.25">
      <c r="A89" s="1792"/>
      <c r="B89" s="1718"/>
      <c r="C89" s="165" t="s">
        <v>16</v>
      </c>
      <c r="D89" s="968">
        <v>1361.3</v>
      </c>
      <c r="E89" s="968">
        <v>0</v>
      </c>
      <c r="F89" s="968">
        <v>0</v>
      </c>
      <c r="G89" s="1721"/>
      <c r="H89" s="968">
        <v>0</v>
      </c>
      <c r="I89" s="968">
        <v>0</v>
      </c>
      <c r="J89" s="1724"/>
    </row>
    <row r="90" spans="1:11" ht="107.25" customHeight="1" x14ac:dyDescent="0.25">
      <c r="A90" s="1793"/>
      <c r="B90" s="1719"/>
      <c r="C90" s="165" t="s">
        <v>19</v>
      </c>
      <c r="D90" s="968">
        <v>583.41999999999996</v>
      </c>
      <c r="E90" s="968">
        <v>0</v>
      </c>
      <c r="F90" s="968">
        <v>0</v>
      </c>
      <c r="G90" s="1722"/>
      <c r="H90" s="968">
        <v>0</v>
      </c>
      <c r="I90" s="968">
        <v>0</v>
      </c>
      <c r="J90" s="1725"/>
    </row>
    <row r="91" spans="1:11" s="1176" customFormat="1" ht="25.5" customHeight="1" x14ac:dyDescent="0.25">
      <c r="A91" s="1726" t="s">
        <v>12</v>
      </c>
      <c r="B91" s="1729" t="s">
        <v>1958</v>
      </c>
      <c r="C91" s="97" t="s">
        <v>15</v>
      </c>
      <c r="D91" s="1177">
        <f>D92+D93</f>
        <v>16000</v>
      </c>
      <c r="E91" s="1177">
        <f>E92+E93</f>
        <v>0</v>
      </c>
      <c r="F91" s="1177">
        <f t="shared" ref="F91:F96" si="26">E91*100/D91</f>
        <v>0</v>
      </c>
      <c r="G91" s="1740"/>
      <c r="H91" s="1177">
        <f>H92+H93</f>
        <v>0</v>
      </c>
      <c r="I91" s="1177">
        <f t="shared" ref="I91:I96" si="27">F91</f>
        <v>0</v>
      </c>
      <c r="J91" s="1743"/>
    </row>
    <row r="92" spans="1:11" s="1176" customFormat="1" ht="78" customHeight="1" x14ac:dyDescent="0.25">
      <c r="A92" s="1727"/>
      <c r="B92" s="1730"/>
      <c r="C92" s="97" t="s">
        <v>16</v>
      </c>
      <c r="D92" s="1177">
        <f>D95</f>
        <v>8000</v>
      </c>
      <c r="E92" s="1177">
        <f>E95</f>
        <v>0</v>
      </c>
      <c r="F92" s="1177">
        <f t="shared" si="26"/>
        <v>0</v>
      </c>
      <c r="G92" s="1741"/>
      <c r="H92" s="1177">
        <f>H95</f>
        <v>0</v>
      </c>
      <c r="I92" s="1177">
        <f t="shared" si="27"/>
        <v>0</v>
      </c>
      <c r="J92" s="1744"/>
    </row>
    <row r="93" spans="1:11" s="1176" customFormat="1" ht="102.75" customHeight="1" x14ac:dyDescent="0.25">
      <c r="A93" s="1728"/>
      <c r="B93" s="1731"/>
      <c r="C93" s="97" t="s">
        <v>19</v>
      </c>
      <c r="D93" s="1177">
        <f>D96</f>
        <v>8000</v>
      </c>
      <c r="E93" s="1177">
        <f>E96</f>
        <v>0</v>
      </c>
      <c r="F93" s="1177">
        <f t="shared" si="26"/>
        <v>0</v>
      </c>
      <c r="G93" s="1742"/>
      <c r="H93" s="1177">
        <f>H96</f>
        <v>0</v>
      </c>
      <c r="I93" s="1177">
        <f t="shared" si="27"/>
        <v>0</v>
      </c>
      <c r="J93" s="1745"/>
    </row>
    <row r="94" spans="1:11" s="1176" customFormat="1" ht="25.5" customHeight="1" x14ac:dyDescent="0.25">
      <c r="A94" s="1791" t="s">
        <v>13</v>
      </c>
      <c r="B94" s="1717" t="s">
        <v>1956</v>
      </c>
      <c r="C94" s="165" t="s">
        <v>15</v>
      </c>
      <c r="D94" s="1178">
        <f>D95+D96</f>
        <v>16000</v>
      </c>
      <c r="E94" s="1178">
        <f>E95+E96</f>
        <v>0</v>
      </c>
      <c r="F94" s="1178">
        <f t="shared" si="26"/>
        <v>0</v>
      </c>
      <c r="G94" s="1720" t="s">
        <v>1878</v>
      </c>
      <c r="H94" s="1178">
        <f>H95+H96</f>
        <v>0</v>
      </c>
      <c r="I94" s="1178">
        <f t="shared" si="27"/>
        <v>0</v>
      </c>
      <c r="J94" s="1723" t="s">
        <v>1870</v>
      </c>
    </row>
    <row r="95" spans="1:11" s="1176" customFormat="1" ht="75.75" customHeight="1" x14ac:dyDescent="0.25">
      <c r="A95" s="1792"/>
      <c r="B95" s="1718"/>
      <c r="C95" s="165" t="s">
        <v>16</v>
      </c>
      <c r="D95" s="1178">
        <v>8000</v>
      </c>
      <c r="E95" s="1178">
        <v>0</v>
      </c>
      <c r="F95" s="1178">
        <f t="shared" si="26"/>
        <v>0</v>
      </c>
      <c r="G95" s="1721"/>
      <c r="H95" s="1178">
        <v>0</v>
      </c>
      <c r="I95" s="1178">
        <f t="shared" si="27"/>
        <v>0</v>
      </c>
      <c r="J95" s="1724"/>
    </row>
    <row r="96" spans="1:11" s="1176" customFormat="1" ht="94.5" customHeight="1" x14ac:dyDescent="0.25">
      <c r="A96" s="1793"/>
      <c r="B96" s="1719"/>
      <c r="C96" s="165" t="s">
        <v>19</v>
      </c>
      <c r="D96" s="1178">
        <v>8000</v>
      </c>
      <c r="E96" s="1178">
        <v>0</v>
      </c>
      <c r="F96" s="1178">
        <f t="shared" si="26"/>
        <v>0</v>
      </c>
      <c r="G96" s="1722"/>
      <c r="H96" s="1178">
        <v>0</v>
      </c>
      <c r="I96" s="1178">
        <f t="shared" si="27"/>
        <v>0</v>
      </c>
      <c r="J96" s="1725"/>
    </row>
    <row r="97" spans="1:10" ht="19.5" customHeight="1" x14ac:dyDescent="0.25">
      <c r="A97" s="1810"/>
      <c r="B97" s="1713" t="s">
        <v>401</v>
      </c>
      <c r="C97" s="97" t="s">
        <v>15</v>
      </c>
      <c r="D97" s="969">
        <f>D98+D99</f>
        <v>17944.72</v>
      </c>
      <c r="E97" s="969">
        <v>0</v>
      </c>
      <c r="F97" s="969">
        <v>0</v>
      </c>
      <c r="G97" s="1758"/>
      <c r="H97" s="969">
        <v>0</v>
      </c>
      <c r="I97" s="969">
        <v>0</v>
      </c>
      <c r="J97" s="1795"/>
    </row>
    <row r="98" spans="1:10" ht="75" x14ac:dyDescent="0.25">
      <c r="A98" s="1810"/>
      <c r="B98" s="1713"/>
      <c r="C98" s="97" t="s">
        <v>16</v>
      </c>
      <c r="D98" s="969">
        <f>D86+D92</f>
        <v>9361.2999999999993</v>
      </c>
      <c r="E98" s="1177">
        <f>E86+E92</f>
        <v>0</v>
      </c>
      <c r="F98" s="969">
        <v>0</v>
      </c>
      <c r="G98" s="1758"/>
      <c r="H98" s="1177">
        <f>H86+H92</f>
        <v>0</v>
      </c>
      <c r="I98" s="969">
        <v>0</v>
      </c>
      <c r="J98" s="1795"/>
    </row>
    <row r="99" spans="1:10" ht="93.75" customHeight="1" x14ac:dyDescent="0.25">
      <c r="A99" s="1810"/>
      <c r="B99" s="1713"/>
      <c r="C99" s="97" t="s">
        <v>19</v>
      </c>
      <c r="D99" s="969">
        <f>D87+D93</f>
        <v>8583.42</v>
      </c>
      <c r="E99" s="1177">
        <f>E87+E93</f>
        <v>0</v>
      </c>
      <c r="F99" s="969">
        <v>0</v>
      </c>
      <c r="G99" s="1758"/>
      <c r="H99" s="1177">
        <f>H87+H93</f>
        <v>0</v>
      </c>
      <c r="I99" s="969">
        <v>0</v>
      </c>
      <c r="J99" s="1795"/>
    </row>
    <row r="100" spans="1:10" ht="23.25" customHeight="1" x14ac:dyDescent="0.25">
      <c r="A100" s="801"/>
      <c r="B100" s="1756" t="s">
        <v>2083</v>
      </c>
      <c r="C100" s="1756"/>
      <c r="D100" s="1756"/>
      <c r="E100" s="1756"/>
      <c r="F100" s="1756"/>
      <c r="G100" s="1756"/>
      <c r="H100" s="1756"/>
      <c r="I100" s="1756"/>
      <c r="J100" s="1756"/>
    </row>
    <row r="101" spans="1:10" s="36" customFormat="1" ht="93" hidden="1" customHeight="1" x14ac:dyDescent="0.3">
      <c r="A101" s="910" t="s">
        <v>9</v>
      </c>
      <c r="B101" s="800" t="s">
        <v>211</v>
      </c>
      <c r="C101" s="800" t="s">
        <v>19</v>
      </c>
      <c r="D101" s="906">
        <v>0</v>
      </c>
      <c r="E101" s="906">
        <f>E102</f>
        <v>0</v>
      </c>
      <c r="F101" s="163">
        <v>0</v>
      </c>
      <c r="G101" s="153"/>
      <c r="H101" s="906">
        <f>E101</f>
        <v>0</v>
      </c>
      <c r="I101" s="164">
        <v>0</v>
      </c>
      <c r="J101" s="925"/>
    </row>
    <row r="102" spans="1:10" ht="93.75" hidden="1" customHeight="1" x14ac:dyDescent="0.25">
      <c r="A102" s="908" t="s">
        <v>21</v>
      </c>
      <c r="B102" s="148" t="s">
        <v>212</v>
      </c>
      <c r="C102" s="148" t="s">
        <v>19</v>
      </c>
      <c r="D102" s="916">
        <v>0</v>
      </c>
      <c r="E102" s="684">
        <v>0</v>
      </c>
      <c r="F102" s="922">
        <v>0</v>
      </c>
      <c r="G102" s="925"/>
      <c r="H102" s="916">
        <f t="shared" ref="H102:I102" si="28">E102</f>
        <v>0</v>
      </c>
      <c r="I102" s="150">
        <f t="shared" si="28"/>
        <v>0</v>
      </c>
      <c r="J102" s="925"/>
    </row>
    <row r="103" spans="1:10" ht="18.75" customHeight="1" x14ac:dyDescent="0.25">
      <c r="A103" s="1806" t="s">
        <v>9</v>
      </c>
      <c r="B103" s="1807" t="s">
        <v>1424</v>
      </c>
      <c r="C103" s="800" t="s">
        <v>1425</v>
      </c>
      <c r="D103" s="969">
        <f>D104</f>
        <v>240060</v>
      </c>
      <c r="E103" s="685">
        <f>E104</f>
        <v>182952.05</v>
      </c>
      <c r="F103" s="685">
        <f t="shared" ref="F103:F108" si="29">E103/D103*100</f>
        <v>76.210968091310505</v>
      </c>
      <c r="G103" s="982"/>
      <c r="H103" s="969">
        <f>H104</f>
        <v>182952.05</v>
      </c>
      <c r="I103" s="685">
        <f t="shared" ref="I103:I108" si="30">H103/D103*100</f>
        <v>76.210968091310505</v>
      </c>
      <c r="J103" s="925"/>
    </row>
    <row r="104" spans="1:10" ht="97.5" customHeight="1" x14ac:dyDescent="0.25">
      <c r="A104" s="1806"/>
      <c r="B104" s="1807"/>
      <c r="C104" s="911" t="s">
        <v>19</v>
      </c>
      <c r="D104" s="969">
        <f>D106</f>
        <v>240060</v>
      </c>
      <c r="E104" s="969">
        <f>E106</f>
        <v>182952.05</v>
      </c>
      <c r="F104" s="969">
        <f t="shared" si="29"/>
        <v>76.210968091310505</v>
      </c>
      <c r="G104" s="969"/>
      <c r="H104" s="969">
        <f>H106</f>
        <v>182952.05</v>
      </c>
      <c r="I104" s="969">
        <f t="shared" si="30"/>
        <v>76.210968091310505</v>
      </c>
      <c r="J104" s="926"/>
    </row>
    <row r="105" spans="1:10" s="89" customFormat="1" ht="27" customHeight="1" x14ac:dyDescent="0.25">
      <c r="A105" s="1746" t="s">
        <v>21</v>
      </c>
      <c r="B105" s="1808" t="s">
        <v>1426</v>
      </c>
      <c r="C105" s="798" t="s">
        <v>15</v>
      </c>
      <c r="D105" s="968">
        <f>D106</f>
        <v>240060</v>
      </c>
      <c r="E105" s="968">
        <f>E106</f>
        <v>182952.05</v>
      </c>
      <c r="F105" s="684">
        <f t="shared" si="29"/>
        <v>76.210968091310505</v>
      </c>
      <c r="G105" s="968"/>
      <c r="H105" s="968">
        <f>H106</f>
        <v>182952.05</v>
      </c>
      <c r="I105" s="968">
        <f t="shared" si="30"/>
        <v>76.210968091310505</v>
      </c>
      <c r="J105" s="926"/>
    </row>
    <row r="106" spans="1:10" ht="137.25" customHeight="1" x14ac:dyDescent="0.25">
      <c r="A106" s="1748"/>
      <c r="B106" s="1809"/>
      <c r="C106" s="148" t="s">
        <v>19</v>
      </c>
      <c r="D106" s="968">
        <v>240060</v>
      </c>
      <c r="E106" s="968">
        <v>182952.05</v>
      </c>
      <c r="F106" s="968">
        <f t="shared" si="29"/>
        <v>76.210968091310505</v>
      </c>
      <c r="G106" s="979" t="s">
        <v>1410</v>
      </c>
      <c r="H106" s="968">
        <f>E106</f>
        <v>182952.05</v>
      </c>
      <c r="I106" s="968">
        <f t="shared" si="30"/>
        <v>76.210968091310505</v>
      </c>
      <c r="J106" s="923"/>
    </row>
    <row r="107" spans="1:10" ht="18.75" customHeight="1" x14ac:dyDescent="0.25">
      <c r="A107" s="1805"/>
      <c r="B107" s="1713" t="s">
        <v>358</v>
      </c>
      <c r="C107" s="917" t="s">
        <v>15</v>
      </c>
      <c r="D107" s="969">
        <f>D108</f>
        <v>240060</v>
      </c>
      <c r="E107" s="980">
        <f>E108</f>
        <v>182952.05</v>
      </c>
      <c r="F107" s="969">
        <f t="shared" si="29"/>
        <v>76.210968091310505</v>
      </c>
      <c r="G107" s="981"/>
      <c r="H107" s="980">
        <f>H108</f>
        <v>182952.05</v>
      </c>
      <c r="I107" s="969">
        <f t="shared" si="30"/>
        <v>76.210968091310505</v>
      </c>
      <c r="J107" s="926"/>
    </row>
    <row r="108" spans="1:10" ht="98.25" customHeight="1" x14ac:dyDescent="0.25">
      <c r="A108" s="1805"/>
      <c r="B108" s="1713"/>
      <c r="C108" s="917" t="s">
        <v>19</v>
      </c>
      <c r="D108" s="969">
        <f>D106</f>
        <v>240060</v>
      </c>
      <c r="E108" s="969">
        <f>E103</f>
        <v>182952.05</v>
      </c>
      <c r="F108" s="969">
        <f t="shared" si="29"/>
        <v>76.210968091310505</v>
      </c>
      <c r="G108" s="969"/>
      <c r="H108" s="969">
        <f>H103</f>
        <v>182952.05</v>
      </c>
      <c r="I108" s="969">
        <f t="shared" si="30"/>
        <v>76.210968091310505</v>
      </c>
      <c r="J108" s="166"/>
    </row>
    <row r="109" spans="1:10" ht="26.25" customHeight="1" x14ac:dyDescent="0.25">
      <c r="A109" s="1811" t="s">
        <v>2081</v>
      </c>
      <c r="B109" s="1812"/>
      <c r="C109" s="1812"/>
      <c r="D109" s="1812"/>
      <c r="E109" s="1812"/>
      <c r="F109" s="1812"/>
      <c r="G109" s="1812"/>
      <c r="H109" s="1812"/>
      <c r="I109" s="1812"/>
      <c r="J109" s="1813"/>
    </row>
    <row r="110" spans="1:10" ht="98.25" customHeight="1" x14ac:dyDescent="0.25">
      <c r="A110" s="910" t="s">
        <v>9</v>
      </c>
      <c r="B110" s="921" t="s">
        <v>1428</v>
      </c>
      <c r="C110" s="97" t="s">
        <v>19</v>
      </c>
      <c r="D110" s="163">
        <f t="shared" ref="D110" si="31">D111</f>
        <v>0</v>
      </c>
      <c r="E110" s="163">
        <f>E111</f>
        <v>0</v>
      </c>
      <c r="F110" s="163">
        <v>0</v>
      </c>
      <c r="G110" s="163"/>
      <c r="H110" s="163">
        <f t="shared" ref="H110:I112" si="32">E110</f>
        <v>0</v>
      </c>
      <c r="I110" s="163">
        <f t="shared" si="32"/>
        <v>0</v>
      </c>
      <c r="J110" s="167"/>
    </row>
    <row r="111" spans="1:10" ht="98.25" customHeight="1" x14ac:dyDescent="0.25">
      <c r="A111" s="908" t="s">
        <v>21</v>
      </c>
      <c r="B111" s="929" t="s">
        <v>1429</v>
      </c>
      <c r="C111" s="165" t="s">
        <v>19</v>
      </c>
      <c r="D111" s="151">
        <v>0</v>
      </c>
      <c r="E111" s="151">
        <v>0</v>
      </c>
      <c r="F111" s="922">
        <v>0</v>
      </c>
      <c r="G111" s="263"/>
      <c r="H111" s="151">
        <f t="shared" si="32"/>
        <v>0</v>
      </c>
      <c r="I111" s="151">
        <f t="shared" si="32"/>
        <v>0</v>
      </c>
      <c r="J111" s="929" t="s">
        <v>1879</v>
      </c>
    </row>
    <row r="112" spans="1:10" ht="139.5" customHeight="1" x14ac:dyDescent="0.25">
      <c r="A112" s="801"/>
      <c r="B112" s="909" t="s">
        <v>213</v>
      </c>
      <c r="C112" s="159" t="s">
        <v>19</v>
      </c>
      <c r="D112" s="163">
        <f>D110</f>
        <v>0</v>
      </c>
      <c r="E112" s="163">
        <f>E110</f>
        <v>0</v>
      </c>
      <c r="F112" s="163">
        <v>0</v>
      </c>
      <c r="G112" s="163"/>
      <c r="H112" s="163">
        <f t="shared" si="32"/>
        <v>0</v>
      </c>
      <c r="I112" s="163">
        <f t="shared" si="32"/>
        <v>0</v>
      </c>
      <c r="J112" s="799"/>
    </row>
    <row r="113" spans="1:10" ht="15.75" customHeight="1" x14ac:dyDescent="0.25">
      <c r="A113" s="1811" t="s">
        <v>1430</v>
      </c>
      <c r="B113" s="1812"/>
      <c r="C113" s="1812"/>
      <c r="D113" s="1812"/>
      <c r="E113" s="1812"/>
      <c r="F113" s="1812"/>
      <c r="G113" s="1812"/>
      <c r="H113" s="1812"/>
      <c r="I113" s="1812"/>
      <c r="J113" s="1813"/>
    </row>
    <row r="114" spans="1:10" ht="94.5" customHeight="1" x14ac:dyDescent="0.25">
      <c r="A114" s="910" t="s">
        <v>9</v>
      </c>
      <c r="B114" s="921" t="s">
        <v>1484</v>
      </c>
      <c r="C114" s="97" t="s">
        <v>19</v>
      </c>
      <c r="D114" s="969">
        <f>D115</f>
        <v>855.5</v>
      </c>
      <c r="E114" s="969">
        <f>E115+E117</f>
        <v>855.5</v>
      </c>
      <c r="F114" s="969">
        <f t="shared" ref="F114:F117" si="33">F115</f>
        <v>100</v>
      </c>
      <c r="G114" s="969"/>
      <c r="H114" s="969">
        <f t="shared" ref="H114:I120" si="34">E114</f>
        <v>855.5</v>
      </c>
      <c r="I114" s="969">
        <f t="shared" si="34"/>
        <v>100</v>
      </c>
      <c r="J114" s="167"/>
    </row>
    <row r="115" spans="1:10" ht="92.25" customHeight="1" x14ac:dyDescent="0.25">
      <c r="A115" s="908" t="s">
        <v>21</v>
      </c>
      <c r="B115" s="929" t="s">
        <v>1431</v>
      </c>
      <c r="C115" s="165" t="s">
        <v>19</v>
      </c>
      <c r="D115" s="968">
        <v>855.5</v>
      </c>
      <c r="E115" s="968">
        <v>855.5</v>
      </c>
      <c r="F115" s="968">
        <f>E115/D115*100</f>
        <v>100</v>
      </c>
      <c r="G115" s="983" t="s">
        <v>1676</v>
      </c>
      <c r="H115" s="968">
        <f t="shared" si="34"/>
        <v>855.5</v>
      </c>
      <c r="I115" s="968">
        <f t="shared" si="34"/>
        <v>100</v>
      </c>
      <c r="J115" s="929"/>
    </row>
    <row r="116" spans="1:10" ht="95.25" hidden="1" customHeight="1" x14ac:dyDescent="0.25">
      <c r="A116" s="908" t="s">
        <v>200</v>
      </c>
      <c r="B116" s="915" t="s">
        <v>703</v>
      </c>
      <c r="C116" s="165" t="s">
        <v>19</v>
      </c>
      <c r="D116" s="968">
        <v>58279.5</v>
      </c>
      <c r="E116" s="984">
        <v>12657.57</v>
      </c>
      <c r="F116" s="968">
        <f>E116/D116*100</f>
        <v>21.718734718039791</v>
      </c>
      <c r="G116" s="985" t="s">
        <v>704</v>
      </c>
      <c r="H116" s="984">
        <f t="shared" si="34"/>
        <v>12657.57</v>
      </c>
      <c r="I116" s="968">
        <f t="shared" si="34"/>
        <v>21.718734718039791</v>
      </c>
      <c r="J116" s="925"/>
    </row>
    <row r="117" spans="1:10" ht="93" hidden="1" customHeight="1" x14ac:dyDescent="0.25">
      <c r="A117" s="908" t="s">
        <v>26</v>
      </c>
      <c r="B117" s="929" t="s">
        <v>705</v>
      </c>
      <c r="C117" s="165" t="s">
        <v>19</v>
      </c>
      <c r="D117" s="968">
        <f>D118+D119</f>
        <v>21400</v>
      </c>
      <c r="E117" s="968">
        <f>E118+E119</f>
        <v>0</v>
      </c>
      <c r="F117" s="968">
        <f t="shared" si="33"/>
        <v>0</v>
      </c>
      <c r="G117" s="986" t="s">
        <v>702</v>
      </c>
      <c r="H117" s="968">
        <f t="shared" si="34"/>
        <v>0</v>
      </c>
      <c r="I117" s="968">
        <f t="shared" si="34"/>
        <v>0</v>
      </c>
      <c r="J117" s="658"/>
    </row>
    <row r="118" spans="1:10" ht="93.75" hidden="1" customHeight="1" x14ac:dyDescent="0.25">
      <c r="A118" s="908" t="s">
        <v>202</v>
      </c>
      <c r="B118" s="915" t="s">
        <v>706</v>
      </c>
      <c r="C118" s="165" t="s">
        <v>19</v>
      </c>
      <c r="D118" s="968">
        <v>8000</v>
      </c>
      <c r="E118" s="984">
        <v>0</v>
      </c>
      <c r="F118" s="968">
        <f>E118/D118*100</f>
        <v>0</v>
      </c>
      <c r="G118" s="985"/>
      <c r="H118" s="984">
        <f t="shared" si="34"/>
        <v>0</v>
      </c>
      <c r="I118" s="968">
        <f t="shared" si="34"/>
        <v>0</v>
      </c>
      <c r="J118" s="925" t="s">
        <v>691</v>
      </c>
    </row>
    <row r="119" spans="1:10" ht="12.75" hidden="1" customHeight="1" x14ac:dyDescent="0.25">
      <c r="A119" s="908" t="s">
        <v>203</v>
      </c>
      <c r="B119" s="915" t="s">
        <v>814</v>
      </c>
      <c r="C119" s="165" t="s">
        <v>19</v>
      </c>
      <c r="D119" s="968">
        <v>13400</v>
      </c>
      <c r="E119" s="984">
        <v>0</v>
      </c>
      <c r="F119" s="968">
        <f>E119/D119*100</f>
        <v>0</v>
      </c>
      <c r="G119" s="985"/>
      <c r="H119" s="984">
        <f t="shared" si="34"/>
        <v>0</v>
      </c>
      <c r="I119" s="968">
        <f t="shared" si="34"/>
        <v>0</v>
      </c>
      <c r="J119" s="925" t="s">
        <v>707</v>
      </c>
    </row>
    <row r="120" spans="1:10" ht="93" customHeight="1" x14ac:dyDescent="0.25">
      <c r="A120" s="801"/>
      <c r="B120" s="909" t="s">
        <v>75</v>
      </c>
      <c r="C120" s="159" t="s">
        <v>19</v>
      </c>
      <c r="D120" s="969">
        <f>D114</f>
        <v>855.5</v>
      </c>
      <c r="E120" s="969">
        <f>E114</f>
        <v>855.5</v>
      </c>
      <c r="F120" s="969">
        <f>E120*100/D120</f>
        <v>100</v>
      </c>
      <c r="G120" s="969"/>
      <c r="H120" s="969">
        <f t="shared" si="34"/>
        <v>855.5</v>
      </c>
      <c r="I120" s="969">
        <f t="shared" si="34"/>
        <v>100</v>
      </c>
      <c r="J120" s="799"/>
    </row>
    <row r="121" spans="1:10" ht="20.25" customHeight="1" x14ac:dyDescent="0.25">
      <c r="A121" s="1713"/>
      <c r="B121" s="1713" t="s">
        <v>71</v>
      </c>
      <c r="C121" s="97" t="s">
        <v>97</v>
      </c>
      <c r="D121" s="969">
        <f>D122+D124+D123</f>
        <v>865716.70200000005</v>
      </c>
      <c r="E121" s="969">
        <f>E122+E124+E123</f>
        <v>617122.69199999992</v>
      </c>
      <c r="F121" s="969">
        <f>E121/D121*100</f>
        <v>71.284600444268648</v>
      </c>
      <c r="G121" s="1758"/>
      <c r="H121" s="969">
        <f>H122+H124+H123</f>
        <v>617122.69199999992</v>
      </c>
      <c r="I121" s="969">
        <f>F121</f>
        <v>71.284600444268648</v>
      </c>
      <c r="J121" s="1814"/>
    </row>
    <row r="122" spans="1:10" ht="55.5" customHeight="1" x14ac:dyDescent="0.25">
      <c r="A122" s="1713"/>
      <c r="B122" s="1713"/>
      <c r="C122" s="97" t="s">
        <v>204</v>
      </c>
      <c r="D122" s="969">
        <f>D32+D75</f>
        <v>3715.933</v>
      </c>
      <c r="E122" s="969">
        <f>E32+E75</f>
        <v>3375.9569999999999</v>
      </c>
      <c r="F122" s="969">
        <f>E122*100/D122</f>
        <v>90.850857644634601</v>
      </c>
      <c r="G122" s="1758"/>
      <c r="H122" s="969">
        <f>E122</f>
        <v>3375.9569999999999</v>
      </c>
      <c r="I122" s="969">
        <f>F122</f>
        <v>90.850857644634601</v>
      </c>
      <c r="J122" s="1814"/>
    </row>
    <row r="123" spans="1:10" ht="78.75" customHeight="1" x14ac:dyDescent="0.25">
      <c r="A123" s="1713"/>
      <c r="B123" s="1713"/>
      <c r="C123" s="168" t="s">
        <v>16</v>
      </c>
      <c r="D123" s="969">
        <f>D16+D33+D76+D98</f>
        <v>37783.341</v>
      </c>
      <c r="E123" s="969">
        <f>E33+E76+E98</f>
        <v>2657.3010000000004</v>
      </c>
      <c r="F123" s="969">
        <f>E123/D123*100</f>
        <v>7.0329963673673017</v>
      </c>
      <c r="G123" s="1758"/>
      <c r="H123" s="969">
        <f>E123</f>
        <v>2657.3010000000004</v>
      </c>
      <c r="I123" s="969">
        <f>H123/D123*100</f>
        <v>7.0329963673673017</v>
      </c>
      <c r="J123" s="1814"/>
    </row>
    <row r="124" spans="1:10" ht="90.75" customHeight="1" x14ac:dyDescent="0.25">
      <c r="A124" s="1713"/>
      <c r="B124" s="1713"/>
      <c r="C124" s="97" t="s">
        <v>19</v>
      </c>
      <c r="D124" s="969">
        <f>D15+D34+D77+D99+D108+D112+D120</f>
        <v>824217.42800000007</v>
      </c>
      <c r="E124" s="969">
        <f>E120+E108+E99+E77+E34+E15</f>
        <v>611089.43399999989</v>
      </c>
      <c r="F124" s="969">
        <f>E124*100/D124</f>
        <v>74.14177536658444</v>
      </c>
      <c r="G124" s="1758"/>
      <c r="H124" s="969">
        <f>E124</f>
        <v>611089.43399999989</v>
      </c>
      <c r="I124" s="969">
        <f>F124</f>
        <v>74.14177536658444</v>
      </c>
      <c r="J124" s="1814"/>
    </row>
    <row r="125" spans="1:10" ht="18.75" x14ac:dyDescent="0.3">
      <c r="A125" s="519"/>
      <c r="B125" s="918"/>
      <c r="C125" s="520"/>
      <c r="D125" s="932"/>
      <c r="E125" s="932"/>
      <c r="F125" s="522"/>
      <c r="G125" s="523"/>
      <c r="H125" s="932"/>
      <c r="I125" s="521"/>
      <c r="J125" s="524"/>
    </row>
  </sheetData>
  <mergeCells count="90">
    <mergeCell ref="A109:J109"/>
    <mergeCell ref="A113:J113"/>
    <mergeCell ref="A121:A124"/>
    <mergeCell ref="B121:B124"/>
    <mergeCell ref="G121:G124"/>
    <mergeCell ref="J121:J124"/>
    <mergeCell ref="A107:A108"/>
    <mergeCell ref="B107:B108"/>
    <mergeCell ref="A88:A90"/>
    <mergeCell ref="B88:B90"/>
    <mergeCell ref="G88:G90"/>
    <mergeCell ref="B100:J100"/>
    <mergeCell ref="A103:A104"/>
    <mergeCell ref="B103:B104"/>
    <mergeCell ref="A105:A106"/>
    <mergeCell ref="B105:B106"/>
    <mergeCell ref="J88:J90"/>
    <mergeCell ref="A97:A99"/>
    <mergeCell ref="B97:B99"/>
    <mergeCell ref="G97:G99"/>
    <mergeCell ref="J97:J99"/>
    <mergeCell ref="A94:A96"/>
    <mergeCell ref="A83:A84"/>
    <mergeCell ref="B83:B84"/>
    <mergeCell ref="G83:G84"/>
    <mergeCell ref="J83:J84"/>
    <mergeCell ref="A85:A87"/>
    <mergeCell ref="B85:B87"/>
    <mergeCell ref="A74:A77"/>
    <mergeCell ref="B74:B77"/>
    <mergeCell ref="G74:G77"/>
    <mergeCell ref="J74:J77"/>
    <mergeCell ref="A78:J78"/>
    <mergeCell ref="A62:A65"/>
    <mergeCell ref="B62:B65"/>
    <mergeCell ref="G62:G64"/>
    <mergeCell ref="J62:J64"/>
    <mergeCell ref="A79:A82"/>
    <mergeCell ref="B79:B82"/>
    <mergeCell ref="G79:G82"/>
    <mergeCell ref="J79:J82"/>
    <mergeCell ref="A66:A69"/>
    <mergeCell ref="B66:B69"/>
    <mergeCell ref="G66:G69"/>
    <mergeCell ref="J66:J69"/>
    <mergeCell ref="A70:A73"/>
    <mergeCell ref="B70:B73"/>
    <mergeCell ref="G70:G73"/>
    <mergeCell ref="J70:J73"/>
    <mergeCell ref="A45:A48"/>
    <mergeCell ref="B45:B48"/>
    <mergeCell ref="G45:G48"/>
    <mergeCell ref="J45:J48"/>
    <mergeCell ref="A36:A39"/>
    <mergeCell ref="B36:B39"/>
    <mergeCell ref="G36:G39"/>
    <mergeCell ref="J36:J39"/>
    <mergeCell ref="A9:A11"/>
    <mergeCell ref="B9:B11"/>
    <mergeCell ref="G14:G16"/>
    <mergeCell ref="A8:J8"/>
    <mergeCell ref="A1:J1"/>
    <mergeCell ref="A2:J2"/>
    <mergeCell ref="A3:J3"/>
    <mergeCell ref="A4:J4"/>
    <mergeCell ref="A5:J5"/>
    <mergeCell ref="A91:A93"/>
    <mergeCell ref="G91:G93"/>
    <mergeCell ref="J91:J93"/>
    <mergeCell ref="A14:A16"/>
    <mergeCell ref="B14:B16"/>
    <mergeCell ref="A26:A29"/>
    <mergeCell ref="B26:B29"/>
    <mergeCell ref="G26:G29"/>
    <mergeCell ref="J26:J29"/>
    <mergeCell ref="A31:A34"/>
    <mergeCell ref="B31:B34"/>
    <mergeCell ref="G31:G34"/>
    <mergeCell ref="J31:J34"/>
    <mergeCell ref="B17:J17"/>
    <mergeCell ref="A18:A21"/>
    <mergeCell ref="B18:B21"/>
    <mergeCell ref="B94:B96"/>
    <mergeCell ref="G94:G96"/>
    <mergeCell ref="J94:J96"/>
    <mergeCell ref="J14:J16"/>
    <mergeCell ref="B91:B93"/>
    <mergeCell ref="G18:G21"/>
    <mergeCell ref="J18:J21"/>
    <mergeCell ref="B35:J35"/>
  </mergeCells>
  <pageMargins left="0.78740157480314965" right="0.39370078740157483" top="0.78740157480314965" bottom="0.78740157480314965" header="0.51181102362204722" footer="0.39370078740157483"/>
  <pageSetup paperSize="9" scale="62" firstPageNumber="14" fitToHeight="0" orientation="landscape" useFirstPageNumber="1" r:id="rId1"/>
  <headerFooter alignWithMargins="0">
    <oddFooter>&amp;R&amp;"Times New Roman,обычный"&amp;14&amp;P</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218"/>
  <sheetViews>
    <sheetView view="pageBreakPreview" topLeftCell="A213" zoomScale="66" zoomScaleNormal="50" zoomScaleSheetLayoutView="66" zoomScalePageLayoutView="60" workbookViewId="0">
      <selection activeCell="G185" sqref="G185"/>
    </sheetView>
  </sheetViews>
  <sheetFormatPr defaultColWidth="27.7109375" defaultRowHeight="18.75" x14ac:dyDescent="0.3"/>
  <cols>
    <col min="1" max="1" width="7.5703125" style="1202" customWidth="1"/>
    <col min="2" max="2" width="43.7109375" style="1210" customWidth="1"/>
    <col min="3" max="3" width="18.42578125" style="1202" customWidth="1"/>
    <col min="4" max="4" width="17.42578125" style="1202" customWidth="1"/>
    <col min="5" max="5" width="16.42578125" style="1202" customWidth="1"/>
    <col min="6" max="6" width="12.7109375" style="1202" customWidth="1"/>
    <col min="7" max="7" width="45.5703125" style="1257" customWidth="1"/>
    <col min="8" max="8" width="15.85546875" style="1202" customWidth="1"/>
    <col min="9" max="9" width="11.85546875" style="1202" customWidth="1"/>
    <col min="10" max="10" width="25.140625" style="1257" customWidth="1"/>
    <col min="11" max="176" width="8.7109375" style="1202" customWidth="1"/>
    <col min="177" max="177" width="10.42578125" style="1202" customWidth="1"/>
    <col min="178" max="178" width="80.42578125" style="1202" customWidth="1"/>
    <col min="179" max="179" width="19.5703125" style="1202" customWidth="1"/>
    <col min="180" max="256" width="27.7109375" style="1202"/>
    <col min="257" max="257" width="8.7109375" style="1202" customWidth="1"/>
    <col min="258" max="258" width="45.7109375" style="1202" customWidth="1"/>
    <col min="259" max="259" width="15.7109375" style="1202" customWidth="1"/>
    <col min="260" max="261" width="17.7109375" style="1202" customWidth="1"/>
    <col min="262" max="262" width="15.28515625" style="1202" customWidth="1"/>
    <col min="263" max="263" width="35.7109375" style="1202" customWidth="1"/>
    <col min="264" max="264" width="17.7109375" style="1202" customWidth="1"/>
    <col min="265" max="265" width="15.28515625" style="1202" customWidth="1"/>
    <col min="266" max="266" width="30.7109375" style="1202" customWidth="1"/>
    <col min="267" max="432" width="8.7109375" style="1202" customWidth="1"/>
    <col min="433" max="433" width="10.42578125" style="1202" customWidth="1"/>
    <col min="434" max="434" width="80.42578125" style="1202" customWidth="1"/>
    <col min="435" max="435" width="19.5703125" style="1202" customWidth="1"/>
    <col min="436" max="512" width="27.7109375" style="1202"/>
    <col min="513" max="513" width="8.7109375" style="1202" customWidth="1"/>
    <col min="514" max="514" width="45.7109375" style="1202" customWidth="1"/>
    <col min="515" max="515" width="15.7109375" style="1202" customWidth="1"/>
    <col min="516" max="517" width="17.7109375" style="1202" customWidth="1"/>
    <col min="518" max="518" width="15.28515625" style="1202" customWidth="1"/>
    <col min="519" max="519" width="35.7109375" style="1202" customWidth="1"/>
    <col min="520" max="520" width="17.7109375" style="1202" customWidth="1"/>
    <col min="521" max="521" width="15.28515625" style="1202" customWidth="1"/>
    <col min="522" max="522" width="30.7109375" style="1202" customWidth="1"/>
    <col min="523" max="688" width="8.7109375" style="1202" customWidth="1"/>
    <col min="689" max="689" width="10.42578125" style="1202" customWidth="1"/>
    <col min="690" max="690" width="80.42578125" style="1202" customWidth="1"/>
    <col min="691" max="691" width="19.5703125" style="1202" customWidth="1"/>
    <col min="692" max="768" width="27.7109375" style="1202"/>
    <col min="769" max="769" width="8.7109375" style="1202" customWidth="1"/>
    <col min="770" max="770" width="45.7109375" style="1202" customWidth="1"/>
    <col min="771" max="771" width="15.7109375" style="1202" customWidth="1"/>
    <col min="772" max="773" width="17.7109375" style="1202" customWidth="1"/>
    <col min="774" max="774" width="15.28515625" style="1202" customWidth="1"/>
    <col min="775" max="775" width="35.7109375" style="1202" customWidth="1"/>
    <col min="776" max="776" width="17.7109375" style="1202" customWidth="1"/>
    <col min="777" max="777" width="15.28515625" style="1202" customWidth="1"/>
    <col min="778" max="778" width="30.7109375" style="1202" customWidth="1"/>
    <col min="779" max="944" width="8.7109375" style="1202" customWidth="1"/>
    <col min="945" max="945" width="10.42578125" style="1202" customWidth="1"/>
    <col min="946" max="946" width="80.42578125" style="1202" customWidth="1"/>
    <col min="947" max="947" width="19.5703125" style="1202" customWidth="1"/>
    <col min="948" max="1024" width="27.7109375" style="1202"/>
    <col min="1025" max="1025" width="8.7109375" style="1202" customWidth="1"/>
    <col min="1026" max="1026" width="45.7109375" style="1202" customWidth="1"/>
    <col min="1027" max="1027" width="15.7109375" style="1202" customWidth="1"/>
    <col min="1028" max="1029" width="17.7109375" style="1202" customWidth="1"/>
    <col min="1030" max="1030" width="15.28515625" style="1202" customWidth="1"/>
    <col min="1031" max="1031" width="35.7109375" style="1202" customWidth="1"/>
    <col min="1032" max="1032" width="17.7109375" style="1202" customWidth="1"/>
    <col min="1033" max="1033" width="15.28515625" style="1202" customWidth="1"/>
    <col min="1034" max="1034" width="30.7109375" style="1202" customWidth="1"/>
    <col min="1035" max="1200" width="8.7109375" style="1202" customWidth="1"/>
    <col min="1201" max="1201" width="10.42578125" style="1202" customWidth="1"/>
    <col min="1202" max="1202" width="80.42578125" style="1202" customWidth="1"/>
    <col min="1203" max="1203" width="19.5703125" style="1202" customWidth="1"/>
    <col min="1204" max="1280" width="27.7109375" style="1202"/>
    <col min="1281" max="1281" width="8.7109375" style="1202" customWidth="1"/>
    <col min="1282" max="1282" width="45.7109375" style="1202" customWidth="1"/>
    <col min="1283" max="1283" width="15.7109375" style="1202" customWidth="1"/>
    <col min="1284" max="1285" width="17.7109375" style="1202" customWidth="1"/>
    <col min="1286" max="1286" width="15.28515625" style="1202" customWidth="1"/>
    <col min="1287" max="1287" width="35.7109375" style="1202" customWidth="1"/>
    <col min="1288" max="1288" width="17.7109375" style="1202" customWidth="1"/>
    <col min="1289" max="1289" width="15.28515625" style="1202" customWidth="1"/>
    <col min="1290" max="1290" width="30.7109375" style="1202" customWidth="1"/>
    <col min="1291" max="1456" width="8.7109375" style="1202" customWidth="1"/>
    <col min="1457" max="1457" width="10.42578125" style="1202" customWidth="1"/>
    <col min="1458" max="1458" width="80.42578125" style="1202" customWidth="1"/>
    <col min="1459" max="1459" width="19.5703125" style="1202" customWidth="1"/>
    <col min="1460" max="1536" width="27.7109375" style="1202"/>
    <col min="1537" max="1537" width="8.7109375" style="1202" customWidth="1"/>
    <col min="1538" max="1538" width="45.7109375" style="1202" customWidth="1"/>
    <col min="1539" max="1539" width="15.7109375" style="1202" customWidth="1"/>
    <col min="1540" max="1541" width="17.7109375" style="1202" customWidth="1"/>
    <col min="1542" max="1542" width="15.28515625" style="1202" customWidth="1"/>
    <col min="1543" max="1543" width="35.7109375" style="1202" customWidth="1"/>
    <col min="1544" max="1544" width="17.7109375" style="1202" customWidth="1"/>
    <col min="1545" max="1545" width="15.28515625" style="1202" customWidth="1"/>
    <col min="1546" max="1546" width="30.7109375" style="1202" customWidth="1"/>
    <col min="1547" max="1712" width="8.7109375" style="1202" customWidth="1"/>
    <col min="1713" max="1713" width="10.42578125" style="1202" customWidth="1"/>
    <col min="1714" max="1714" width="80.42578125" style="1202" customWidth="1"/>
    <col min="1715" max="1715" width="19.5703125" style="1202" customWidth="1"/>
    <col min="1716" max="1792" width="27.7109375" style="1202"/>
    <col min="1793" max="1793" width="8.7109375" style="1202" customWidth="1"/>
    <col min="1794" max="1794" width="45.7109375" style="1202" customWidth="1"/>
    <col min="1795" max="1795" width="15.7109375" style="1202" customWidth="1"/>
    <col min="1796" max="1797" width="17.7109375" style="1202" customWidth="1"/>
    <col min="1798" max="1798" width="15.28515625" style="1202" customWidth="1"/>
    <col min="1799" max="1799" width="35.7109375" style="1202" customWidth="1"/>
    <col min="1800" max="1800" width="17.7109375" style="1202" customWidth="1"/>
    <col min="1801" max="1801" width="15.28515625" style="1202" customWidth="1"/>
    <col min="1802" max="1802" width="30.7109375" style="1202" customWidth="1"/>
    <col min="1803" max="1968" width="8.7109375" style="1202" customWidth="1"/>
    <col min="1969" max="1969" width="10.42578125" style="1202" customWidth="1"/>
    <col min="1970" max="1970" width="80.42578125" style="1202" customWidth="1"/>
    <col min="1971" max="1971" width="19.5703125" style="1202" customWidth="1"/>
    <col min="1972" max="2048" width="27.7109375" style="1202"/>
    <col min="2049" max="2049" width="8.7109375" style="1202" customWidth="1"/>
    <col min="2050" max="2050" width="45.7109375" style="1202" customWidth="1"/>
    <col min="2051" max="2051" width="15.7109375" style="1202" customWidth="1"/>
    <col min="2052" max="2053" width="17.7109375" style="1202" customWidth="1"/>
    <col min="2054" max="2054" width="15.28515625" style="1202" customWidth="1"/>
    <col min="2055" max="2055" width="35.7109375" style="1202" customWidth="1"/>
    <col min="2056" max="2056" width="17.7109375" style="1202" customWidth="1"/>
    <col min="2057" max="2057" width="15.28515625" style="1202" customWidth="1"/>
    <col min="2058" max="2058" width="30.7109375" style="1202" customWidth="1"/>
    <col min="2059" max="2224" width="8.7109375" style="1202" customWidth="1"/>
    <col min="2225" max="2225" width="10.42578125" style="1202" customWidth="1"/>
    <col min="2226" max="2226" width="80.42578125" style="1202" customWidth="1"/>
    <col min="2227" max="2227" width="19.5703125" style="1202" customWidth="1"/>
    <col min="2228" max="2304" width="27.7109375" style="1202"/>
    <col min="2305" max="2305" width="8.7109375" style="1202" customWidth="1"/>
    <col min="2306" max="2306" width="45.7109375" style="1202" customWidth="1"/>
    <col min="2307" max="2307" width="15.7109375" style="1202" customWidth="1"/>
    <col min="2308" max="2309" width="17.7109375" style="1202" customWidth="1"/>
    <col min="2310" max="2310" width="15.28515625" style="1202" customWidth="1"/>
    <col min="2311" max="2311" width="35.7109375" style="1202" customWidth="1"/>
    <col min="2312" max="2312" width="17.7109375" style="1202" customWidth="1"/>
    <col min="2313" max="2313" width="15.28515625" style="1202" customWidth="1"/>
    <col min="2314" max="2314" width="30.7109375" style="1202" customWidth="1"/>
    <col min="2315" max="2480" width="8.7109375" style="1202" customWidth="1"/>
    <col min="2481" max="2481" width="10.42578125" style="1202" customWidth="1"/>
    <col min="2482" max="2482" width="80.42578125" style="1202" customWidth="1"/>
    <col min="2483" max="2483" width="19.5703125" style="1202" customWidth="1"/>
    <col min="2484" max="2560" width="27.7109375" style="1202"/>
    <col min="2561" max="2561" width="8.7109375" style="1202" customWidth="1"/>
    <col min="2562" max="2562" width="45.7109375" style="1202" customWidth="1"/>
    <col min="2563" max="2563" width="15.7109375" style="1202" customWidth="1"/>
    <col min="2564" max="2565" width="17.7109375" style="1202" customWidth="1"/>
    <col min="2566" max="2566" width="15.28515625" style="1202" customWidth="1"/>
    <col min="2567" max="2567" width="35.7109375" style="1202" customWidth="1"/>
    <col min="2568" max="2568" width="17.7109375" style="1202" customWidth="1"/>
    <col min="2569" max="2569" width="15.28515625" style="1202" customWidth="1"/>
    <col min="2570" max="2570" width="30.7109375" style="1202" customWidth="1"/>
    <col min="2571" max="2736" width="8.7109375" style="1202" customWidth="1"/>
    <col min="2737" max="2737" width="10.42578125" style="1202" customWidth="1"/>
    <col min="2738" max="2738" width="80.42578125" style="1202" customWidth="1"/>
    <col min="2739" max="2739" width="19.5703125" style="1202" customWidth="1"/>
    <col min="2740" max="2816" width="27.7109375" style="1202"/>
    <col min="2817" max="2817" width="8.7109375" style="1202" customWidth="1"/>
    <col min="2818" max="2818" width="45.7109375" style="1202" customWidth="1"/>
    <col min="2819" max="2819" width="15.7109375" style="1202" customWidth="1"/>
    <col min="2820" max="2821" width="17.7109375" style="1202" customWidth="1"/>
    <col min="2822" max="2822" width="15.28515625" style="1202" customWidth="1"/>
    <col min="2823" max="2823" width="35.7109375" style="1202" customWidth="1"/>
    <col min="2824" max="2824" width="17.7109375" style="1202" customWidth="1"/>
    <col min="2825" max="2825" width="15.28515625" style="1202" customWidth="1"/>
    <col min="2826" max="2826" width="30.7109375" style="1202" customWidth="1"/>
    <col min="2827" max="2992" width="8.7109375" style="1202" customWidth="1"/>
    <col min="2993" max="2993" width="10.42578125" style="1202" customWidth="1"/>
    <col min="2994" max="2994" width="80.42578125" style="1202" customWidth="1"/>
    <col min="2995" max="2995" width="19.5703125" style="1202" customWidth="1"/>
    <col min="2996" max="3072" width="27.7109375" style="1202"/>
    <col min="3073" max="3073" width="8.7109375" style="1202" customWidth="1"/>
    <col min="3074" max="3074" width="45.7109375" style="1202" customWidth="1"/>
    <col min="3075" max="3075" width="15.7109375" style="1202" customWidth="1"/>
    <col min="3076" max="3077" width="17.7109375" style="1202" customWidth="1"/>
    <col min="3078" max="3078" width="15.28515625" style="1202" customWidth="1"/>
    <col min="3079" max="3079" width="35.7109375" style="1202" customWidth="1"/>
    <col min="3080" max="3080" width="17.7109375" style="1202" customWidth="1"/>
    <col min="3081" max="3081" width="15.28515625" style="1202" customWidth="1"/>
    <col min="3082" max="3082" width="30.7109375" style="1202" customWidth="1"/>
    <col min="3083" max="3248" width="8.7109375" style="1202" customWidth="1"/>
    <col min="3249" max="3249" width="10.42578125" style="1202" customWidth="1"/>
    <col min="3250" max="3250" width="80.42578125" style="1202" customWidth="1"/>
    <col min="3251" max="3251" width="19.5703125" style="1202" customWidth="1"/>
    <col min="3252" max="3328" width="27.7109375" style="1202"/>
    <col min="3329" max="3329" width="8.7109375" style="1202" customWidth="1"/>
    <col min="3330" max="3330" width="45.7109375" style="1202" customWidth="1"/>
    <col min="3331" max="3331" width="15.7109375" style="1202" customWidth="1"/>
    <col min="3332" max="3333" width="17.7109375" style="1202" customWidth="1"/>
    <col min="3334" max="3334" width="15.28515625" style="1202" customWidth="1"/>
    <col min="3335" max="3335" width="35.7109375" style="1202" customWidth="1"/>
    <col min="3336" max="3336" width="17.7109375" style="1202" customWidth="1"/>
    <col min="3337" max="3337" width="15.28515625" style="1202" customWidth="1"/>
    <col min="3338" max="3338" width="30.7109375" style="1202" customWidth="1"/>
    <col min="3339" max="3504" width="8.7109375" style="1202" customWidth="1"/>
    <col min="3505" max="3505" width="10.42578125" style="1202" customWidth="1"/>
    <col min="3506" max="3506" width="80.42578125" style="1202" customWidth="1"/>
    <col min="3507" max="3507" width="19.5703125" style="1202" customWidth="1"/>
    <col min="3508" max="3584" width="27.7109375" style="1202"/>
    <col min="3585" max="3585" width="8.7109375" style="1202" customWidth="1"/>
    <col min="3586" max="3586" width="45.7109375" style="1202" customWidth="1"/>
    <col min="3587" max="3587" width="15.7109375" style="1202" customWidth="1"/>
    <col min="3588" max="3589" width="17.7109375" style="1202" customWidth="1"/>
    <col min="3590" max="3590" width="15.28515625" style="1202" customWidth="1"/>
    <col min="3591" max="3591" width="35.7109375" style="1202" customWidth="1"/>
    <col min="3592" max="3592" width="17.7109375" style="1202" customWidth="1"/>
    <col min="3593" max="3593" width="15.28515625" style="1202" customWidth="1"/>
    <col min="3594" max="3594" width="30.7109375" style="1202" customWidth="1"/>
    <col min="3595" max="3760" width="8.7109375" style="1202" customWidth="1"/>
    <col min="3761" max="3761" width="10.42578125" style="1202" customWidth="1"/>
    <col min="3762" max="3762" width="80.42578125" style="1202" customWidth="1"/>
    <col min="3763" max="3763" width="19.5703125" style="1202" customWidth="1"/>
    <col min="3764" max="3840" width="27.7109375" style="1202"/>
    <col min="3841" max="3841" width="8.7109375" style="1202" customWidth="1"/>
    <col min="3842" max="3842" width="45.7109375" style="1202" customWidth="1"/>
    <col min="3843" max="3843" width="15.7109375" style="1202" customWidth="1"/>
    <col min="3844" max="3845" width="17.7109375" style="1202" customWidth="1"/>
    <col min="3846" max="3846" width="15.28515625" style="1202" customWidth="1"/>
    <col min="3847" max="3847" width="35.7109375" style="1202" customWidth="1"/>
    <col min="3848" max="3848" width="17.7109375" style="1202" customWidth="1"/>
    <col min="3849" max="3849" width="15.28515625" style="1202" customWidth="1"/>
    <col min="3850" max="3850" width="30.7109375" style="1202" customWidth="1"/>
    <col min="3851" max="4016" width="8.7109375" style="1202" customWidth="1"/>
    <col min="4017" max="4017" width="10.42578125" style="1202" customWidth="1"/>
    <col min="4018" max="4018" width="80.42578125" style="1202" customWidth="1"/>
    <col min="4019" max="4019" width="19.5703125" style="1202" customWidth="1"/>
    <col min="4020" max="4096" width="27.7109375" style="1202"/>
    <col min="4097" max="4097" width="8.7109375" style="1202" customWidth="1"/>
    <col min="4098" max="4098" width="45.7109375" style="1202" customWidth="1"/>
    <col min="4099" max="4099" width="15.7109375" style="1202" customWidth="1"/>
    <col min="4100" max="4101" width="17.7109375" style="1202" customWidth="1"/>
    <col min="4102" max="4102" width="15.28515625" style="1202" customWidth="1"/>
    <col min="4103" max="4103" width="35.7109375" style="1202" customWidth="1"/>
    <col min="4104" max="4104" width="17.7109375" style="1202" customWidth="1"/>
    <col min="4105" max="4105" width="15.28515625" style="1202" customWidth="1"/>
    <col min="4106" max="4106" width="30.7109375" style="1202" customWidth="1"/>
    <col min="4107" max="4272" width="8.7109375" style="1202" customWidth="1"/>
    <col min="4273" max="4273" width="10.42578125" style="1202" customWidth="1"/>
    <col min="4274" max="4274" width="80.42578125" style="1202" customWidth="1"/>
    <col min="4275" max="4275" width="19.5703125" style="1202" customWidth="1"/>
    <col min="4276" max="4352" width="27.7109375" style="1202"/>
    <col min="4353" max="4353" width="8.7109375" style="1202" customWidth="1"/>
    <col min="4354" max="4354" width="45.7109375" style="1202" customWidth="1"/>
    <col min="4355" max="4355" width="15.7109375" style="1202" customWidth="1"/>
    <col min="4356" max="4357" width="17.7109375" style="1202" customWidth="1"/>
    <col min="4358" max="4358" width="15.28515625" style="1202" customWidth="1"/>
    <col min="4359" max="4359" width="35.7109375" style="1202" customWidth="1"/>
    <col min="4360" max="4360" width="17.7109375" style="1202" customWidth="1"/>
    <col min="4361" max="4361" width="15.28515625" style="1202" customWidth="1"/>
    <col min="4362" max="4362" width="30.7109375" style="1202" customWidth="1"/>
    <col min="4363" max="4528" width="8.7109375" style="1202" customWidth="1"/>
    <col min="4529" max="4529" width="10.42578125" style="1202" customWidth="1"/>
    <col min="4530" max="4530" width="80.42578125" style="1202" customWidth="1"/>
    <col min="4531" max="4531" width="19.5703125" style="1202" customWidth="1"/>
    <col min="4532" max="4608" width="27.7109375" style="1202"/>
    <col min="4609" max="4609" width="8.7109375" style="1202" customWidth="1"/>
    <col min="4610" max="4610" width="45.7109375" style="1202" customWidth="1"/>
    <col min="4611" max="4611" width="15.7109375" style="1202" customWidth="1"/>
    <col min="4612" max="4613" width="17.7109375" style="1202" customWidth="1"/>
    <col min="4614" max="4614" width="15.28515625" style="1202" customWidth="1"/>
    <col min="4615" max="4615" width="35.7109375" style="1202" customWidth="1"/>
    <col min="4616" max="4616" width="17.7109375" style="1202" customWidth="1"/>
    <col min="4617" max="4617" width="15.28515625" style="1202" customWidth="1"/>
    <col min="4618" max="4618" width="30.7109375" style="1202" customWidth="1"/>
    <col min="4619" max="4784" width="8.7109375" style="1202" customWidth="1"/>
    <col min="4785" max="4785" width="10.42578125" style="1202" customWidth="1"/>
    <col min="4786" max="4786" width="80.42578125" style="1202" customWidth="1"/>
    <col min="4787" max="4787" width="19.5703125" style="1202" customWidth="1"/>
    <col min="4788" max="4864" width="27.7109375" style="1202"/>
    <col min="4865" max="4865" width="8.7109375" style="1202" customWidth="1"/>
    <col min="4866" max="4866" width="45.7109375" style="1202" customWidth="1"/>
    <col min="4867" max="4867" width="15.7109375" style="1202" customWidth="1"/>
    <col min="4868" max="4869" width="17.7109375" style="1202" customWidth="1"/>
    <col min="4870" max="4870" width="15.28515625" style="1202" customWidth="1"/>
    <col min="4871" max="4871" width="35.7109375" style="1202" customWidth="1"/>
    <col min="4872" max="4872" width="17.7109375" style="1202" customWidth="1"/>
    <col min="4873" max="4873" width="15.28515625" style="1202" customWidth="1"/>
    <col min="4874" max="4874" width="30.7109375" style="1202" customWidth="1"/>
    <col min="4875" max="5040" width="8.7109375" style="1202" customWidth="1"/>
    <col min="5041" max="5041" width="10.42578125" style="1202" customWidth="1"/>
    <col min="5042" max="5042" width="80.42578125" style="1202" customWidth="1"/>
    <col min="5043" max="5043" width="19.5703125" style="1202" customWidth="1"/>
    <col min="5044" max="5120" width="27.7109375" style="1202"/>
    <col min="5121" max="5121" width="8.7109375" style="1202" customWidth="1"/>
    <col min="5122" max="5122" width="45.7109375" style="1202" customWidth="1"/>
    <col min="5123" max="5123" width="15.7109375" style="1202" customWidth="1"/>
    <col min="5124" max="5125" width="17.7109375" style="1202" customWidth="1"/>
    <col min="5126" max="5126" width="15.28515625" style="1202" customWidth="1"/>
    <col min="5127" max="5127" width="35.7109375" style="1202" customWidth="1"/>
    <col min="5128" max="5128" width="17.7109375" style="1202" customWidth="1"/>
    <col min="5129" max="5129" width="15.28515625" style="1202" customWidth="1"/>
    <col min="5130" max="5130" width="30.7109375" style="1202" customWidth="1"/>
    <col min="5131" max="5296" width="8.7109375" style="1202" customWidth="1"/>
    <col min="5297" max="5297" width="10.42578125" style="1202" customWidth="1"/>
    <col min="5298" max="5298" width="80.42578125" style="1202" customWidth="1"/>
    <col min="5299" max="5299" width="19.5703125" style="1202" customWidth="1"/>
    <col min="5300" max="5376" width="27.7109375" style="1202"/>
    <col min="5377" max="5377" width="8.7109375" style="1202" customWidth="1"/>
    <col min="5378" max="5378" width="45.7109375" style="1202" customWidth="1"/>
    <col min="5379" max="5379" width="15.7109375" style="1202" customWidth="1"/>
    <col min="5380" max="5381" width="17.7109375" style="1202" customWidth="1"/>
    <col min="5382" max="5382" width="15.28515625" style="1202" customWidth="1"/>
    <col min="5383" max="5383" width="35.7109375" style="1202" customWidth="1"/>
    <col min="5384" max="5384" width="17.7109375" style="1202" customWidth="1"/>
    <col min="5385" max="5385" width="15.28515625" style="1202" customWidth="1"/>
    <col min="5386" max="5386" width="30.7109375" style="1202" customWidth="1"/>
    <col min="5387" max="5552" width="8.7109375" style="1202" customWidth="1"/>
    <col min="5553" max="5553" width="10.42578125" style="1202" customWidth="1"/>
    <col min="5554" max="5554" width="80.42578125" style="1202" customWidth="1"/>
    <col min="5555" max="5555" width="19.5703125" style="1202" customWidth="1"/>
    <col min="5556" max="5632" width="27.7109375" style="1202"/>
    <col min="5633" max="5633" width="8.7109375" style="1202" customWidth="1"/>
    <col min="5634" max="5634" width="45.7109375" style="1202" customWidth="1"/>
    <col min="5635" max="5635" width="15.7109375" style="1202" customWidth="1"/>
    <col min="5636" max="5637" width="17.7109375" style="1202" customWidth="1"/>
    <col min="5638" max="5638" width="15.28515625" style="1202" customWidth="1"/>
    <col min="5639" max="5639" width="35.7109375" style="1202" customWidth="1"/>
    <col min="5640" max="5640" width="17.7109375" style="1202" customWidth="1"/>
    <col min="5641" max="5641" width="15.28515625" style="1202" customWidth="1"/>
    <col min="5642" max="5642" width="30.7109375" style="1202" customWidth="1"/>
    <col min="5643" max="5808" width="8.7109375" style="1202" customWidth="1"/>
    <col min="5809" max="5809" width="10.42578125" style="1202" customWidth="1"/>
    <col min="5810" max="5810" width="80.42578125" style="1202" customWidth="1"/>
    <col min="5811" max="5811" width="19.5703125" style="1202" customWidth="1"/>
    <col min="5812" max="5888" width="27.7109375" style="1202"/>
    <col min="5889" max="5889" width="8.7109375" style="1202" customWidth="1"/>
    <col min="5890" max="5890" width="45.7109375" style="1202" customWidth="1"/>
    <col min="5891" max="5891" width="15.7109375" style="1202" customWidth="1"/>
    <col min="5892" max="5893" width="17.7109375" style="1202" customWidth="1"/>
    <col min="5894" max="5894" width="15.28515625" style="1202" customWidth="1"/>
    <col min="5895" max="5895" width="35.7109375" style="1202" customWidth="1"/>
    <col min="5896" max="5896" width="17.7109375" style="1202" customWidth="1"/>
    <col min="5897" max="5897" width="15.28515625" style="1202" customWidth="1"/>
    <col min="5898" max="5898" width="30.7109375" style="1202" customWidth="1"/>
    <col min="5899" max="6064" width="8.7109375" style="1202" customWidth="1"/>
    <col min="6065" max="6065" width="10.42578125" style="1202" customWidth="1"/>
    <col min="6066" max="6066" width="80.42578125" style="1202" customWidth="1"/>
    <col min="6067" max="6067" width="19.5703125" style="1202" customWidth="1"/>
    <col min="6068" max="6144" width="27.7109375" style="1202"/>
    <col min="6145" max="6145" width="8.7109375" style="1202" customWidth="1"/>
    <col min="6146" max="6146" width="45.7109375" style="1202" customWidth="1"/>
    <col min="6147" max="6147" width="15.7109375" style="1202" customWidth="1"/>
    <col min="6148" max="6149" width="17.7109375" style="1202" customWidth="1"/>
    <col min="6150" max="6150" width="15.28515625" style="1202" customWidth="1"/>
    <col min="6151" max="6151" width="35.7109375" style="1202" customWidth="1"/>
    <col min="6152" max="6152" width="17.7109375" style="1202" customWidth="1"/>
    <col min="6153" max="6153" width="15.28515625" style="1202" customWidth="1"/>
    <col min="6154" max="6154" width="30.7109375" style="1202" customWidth="1"/>
    <col min="6155" max="6320" width="8.7109375" style="1202" customWidth="1"/>
    <col min="6321" max="6321" width="10.42578125" style="1202" customWidth="1"/>
    <col min="6322" max="6322" width="80.42578125" style="1202" customWidth="1"/>
    <col min="6323" max="6323" width="19.5703125" style="1202" customWidth="1"/>
    <col min="6324" max="6400" width="27.7109375" style="1202"/>
    <col min="6401" max="6401" width="8.7109375" style="1202" customWidth="1"/>
    <col min="6402" max="6402" width="45.7109375" style="1202" customWidth="1"/>
    <col min="6403" max="6403" width="15.7109375" style="1202" customWidth="1"/>
    <col min="6404" max="6405" width="17.7109375" style="1202" customWidth="1"/>
    <col min="6406" max="6406" width="15.28515625" style="1202" customWidth="1"/>
    <col min="6407" max="6407" width="35.7109375" style="1202" customWidth="1"/>
    <col min="6408" max="6408" width="17.7109375" style="1202" customWidth="1"/>
    <col min="6409" max="6409" width="15.28515625" style="1202" customWidth="1"/>
    <col min="6410" max="6410" width="30.7109375" style="1202" customWidth="1"/>
    <col min="6411" max="6576" width="8.7109375" style="1202" customWidth="1"/>
    <col min="6577" max="6577" width="10.42578125" style="1202" customWidth="1"/>
    <col min="6578" max="6578" width="80.42578125" style="1202" customWidth="1"/>
    <col min="6579" max="6579" width="19.5703125" style="1202" customWidth="1"/>
    <col min="6580" max="6656" width="27.7109375" style="1202"/>
    <col min="6657" max="6657" width="8.7109375" style="1202" customWidth="1"/>
    <col min="6658" max="6658" width="45.7109375" style="1202" customWidth="1"/>
    <col min="6659" max="6659" width="15.7109375" style="1202" customWidth="1"/>
    <col min="6660" max="6661" width="17.7109375" style="1202" customWidth="1"/>
    <col min="6662" max="6662" width="15.28515625" style="1202" customWidth="1"/>
    <col min="6663" max="6663" width="35.7109375" style="1202" customWidth="1"/>
    <col min="6664" max="6664" width="17.7109375" style="1202" customWidth="1"/>
    <col min="6665" max="6665" width="15.28515625" style="1202" customWidth="1"/>
    <col min="6666" max="6666" width="30.7109375" style="1202" customWidth="1"/>
    <col min="6667" max="6832" width="8.7109375" style="1202" customWidth="1"/>
    <col min="6833" max="6833" width="10.42578125" style="1202" customWidth="1"/>
    <col min="6834" max="6834" width="80.42578125" style="1202" customWidth="1"/>
    <col min="6835" max="6835" width="19.5703125" style="1202" customWidth="1"/>
    <col min="6836" max="6912" width="27.7109375" style="1202"/>
    <col min="6913" max="6913" width="8.7109375" style="1202" customWidth="1"/>
    <col min="6914" max="6914" width="45.7109375" style="1202" customWidth="1"/>
    <col min="6915" max="6915" width="15.7109375" style="1202" customWidth="1"/>
    <col min="6916" max="6917" width="17.7109375" style="1202" customWidth="1"/>
    <col min="6918" max="6918" width="15.28515625" style="1202" customWidth="1"/>
    <col min="6919" max="6919" width="35.7109375" style="1202" customWidth="1"/>
    <col min="6920" max="6920" width="17.7109375" style="1202" customWidth="1"/>
    <col min="6921" max="6921" width="15.28515625" style="1202" customWidth="1"/>
    <col min="6922" max="6922" width="30.7109375" style="1202" customWidth="1"/>
    <col min="6923" max="7088" width="8.7109375" style="1202" customWidth="1"/>
    <col min="7089" max="7089" width="10.42578125" style="1202" customWidth="1"/>
    <col min="7090" max="7090" width="80.42578125" style="1202" customWidth="1"/>
    <col min="7091" max="7091" width="19.5703125" style="1202" customWidth="1"/>
    <col min="7092" max="7168" width="27.7109375" style="1202"/>
    <col min="7169" max="7169" width="8.7109375" style="1202" customWidth="1"/>
    <col min="7170" max="7170" width="45.7109375" style="1202" customWidth="1"/>
    <col min="7171" max="7171" width="15.7109375" style="1202" customWidth="1"/>
    <col min="7172" max="7173" width="17.7109375" style="1202" customWidth="1"/>
    <col min="7174" max="7174" width="15.28515625" style="1202" customWidth="1"/>
    <col min="7175" max="7175" width="35.7109375" style="1202" customWidth="1"/>
    <col min="7176" max="7176" width="17.7109375" style="1202" customWidth="1"/>
    <col min="7177" max="7177" width="15.28515625" style="1202" customWidth="1"/>
    <col min="7178" max="7178" width="30.7109375" style="1202" customWidth="1"/>
    <col min="7179" max="7344" width="8.7109375" style="1202" customWidth="1"/>
    <col min="7345" max="7345" width="10.42578125" style="1202" customWidth="1"/>
    <col min="7346" max="7346" width="80.42578125" style="1202" customWidth="1"/>
    <col min="7347" max="7347" width="19.5703125" style="1202" customWidth="1"/>
    <col min="7348" max="7424" width="27.7109375" style="1202"/>
    <col min="7425" max="7425" width="8.7109375" style="1202" customWidth="1"/>
    <col min="7426" max="7426" width="45.7109375" style="1202" customWidth="1"/>
    <col min="7427" max="7427" width="15.7109375" style="1202" customWidth="1"/>
    <col min="7428" max="7429" width="17.7109375" style="1202" customWidth="1"/>
    <col min="7430" max="7430" width="15.28515625" style="1202" customWidth="1"/>
    <col min="7431" max="7431" width="35.7109375" style="1202" customWidth="1"/>
    <col min="7432" max="7432" width="17.7109375" style="1202" customWidth="1"/>
    <col min="7433" max="7433" width="15.28515625" style="1202" customWidth="1"/>
    <col min="7434" max="7434" width="30.7109375" style="1202" customWidth="1"/>
    <col min="7435" max="7600" width="8.7109375" style="1202" customWidth="1"/>
    <col min="7601" max="7601" width="10.42578125" style="1202" customWidth="1"/>
    <col min="7602" max="7602" width="80.42578125" style="1202" customWidth="1"/>
    <col min="7603" max="7603" width="19.5703125" style="1202" customWidth="1"/>
    <col min="7604" max="7680" width="27.7109375" style="1202"/>
    <col min="7681" max="7681" width="8.7109375" style="1202" customWidth="1"/>
    <col min="7682" max="7682" width="45.7109375" style="1202" customWidth="1"/>
    <col min="7683" max="7683" width="15.7109375" style="1202" customWidth="1"/>
    <col min="7684" max="7685" width="17.7109375" style="1202" customWidth="1"/>
    <col min="7686" max="7686" width="15.28515625" style="1202" customWidth="1"/>
    <col min="7687" max="7687" width="35.7109375" style="1202" customWidth="1"/>
    <col min="7688" max="7688" width="17.7109375" style="1202" customWidth="1"/>
    <col min="7689" max="7689" width="15.28515625" style="1202" customWidth="1"/>
    <col min="7690" max="7690" width="30.7109375" style="1202" customWidth="1"/>
    <col min="7691" max="7856" width="8.7109375" style="1202" customWidth="1"/>
    <col min="7857" max="7857" width="10.42578125" style="1202" customWidth="1"/>
    <col min="7858" max="7858" width="80.42578125" style="1202" customWidth="1"/>
    <col min="7859" max="7859" width="19.5703125" style="1202" customWidth="1"/>
    <col min="7860" max="7936" width="27.7109375" style="1202"/>
    <col min="7937" max="7937" width="8.7109375" style="1202" customWidth="1"/>
    <col min="7938" max="7938" width="45.7109375" style="1202" customWidth="1"/>
    <col min="7939" max="7939" width="15.7109375" style="1202" customWidth="1"/>
    <col min="7940" max="7941" width="17.7109375" style="1202" customWidth="1"/>
    <col min="7942" max="7942" width="15.28515625" style="1202" customWidth="1"/>
    <col min="7943" max="7943" width="35.7109375" style="1202" customWidth="1"/>
    <col min="7944" max="7944" width="17.7109375" style="1202" customWidth="1"/>
    <col min="7945" max="7945" width="15.28515625" style="1202" customWidth="1"/>
    <col min="7946" max="7946" width="30.7109375" style="1202" customWidth="1"/>
    <col min="7947" max="8112" width="8.7109375" style="1202" customWidth="1"/>
    <col min="8113" max="8113" width="10.42578125" style="1202" customWidth="1"/>
    <col min="8114" max="8114" width="80.42578125" style="1202" customWidth="1"/>
    <col min="8115" max="8115" width="19.5703125" style="1202" customWidth="1"/>
    <col min="8116" max="8192" width="27.7109375" style="1202"/>
    <col min="8193" max="8193" width="8.7109375" style="1202" customWidth="1"/>
    <col min="8194" max="8194" width="45.7109375" style="1202" customWidth="1"/>
    <col min="8195" max="8195" width="15.7109375" style="1202" customWidth="1"/>
    <col min="8196" max="8197" width="17.7109375" style="1202" customWidth="1"/>
    <col min="8198" max="8198" width="15.28515625" style="1202" customWidth="1"/>
    <col min="8199" max="8199" width="35.7109375" style="1202" customWidth="1"/>
    <col min="8200" max="8200" width="17.7109375" style="1202" customWidth="1"/>
    <col min="8201" max="8201" width="15.28515625" style="1202" customWidth="1"/>
    <col min="8202" max="8202" width="30.7109375" style="1202" customWidth="1"/>
    <col min="8203" max="8368" width="8.7109375" style="1202" customWidth="1"/>
    <col min="8369" max="8369" width="10.42578125" style="1202" customWidth="1"/>
    <col min="8370" max="8370" width="80.42578125" style="1202" customWidth="1"/>
    <col min="8371" max="8371" width="19.5703125" style="1202" customWidth="1"/>
    <col min="8372" max="8448" width="27.7109375" style="1202"/>
    <col min="8449" max="8449" width="8.7109375" style="1202" customWidth="1"/>
    <col min="8450" max="8450" width="45.7109375" style="1202" customWidth="1"/>
    <col min="8451" max="8451" width="15.7109375" style="1202" customWidth="1"/>
    <col min="8452" max="8453" width="17.7109375" style="1202" customWidth="1"/>
    <col min="8454" max="8454" width="15.28515625" style="1202" customWidth="1"/>
    <col min="8455" max="8455" width="35.7109375" style="1202" customWidth="1"/>
    <col min="8456" max="8456" width="17.7109375" style="1202" customWidth="1"/>
    <col min="8457" max="8457" width="15.28515625" style="1202" customWidth="1"/>
    <col min="8458" max="8458" width="30.7109375" style="1202" customWidth="1"/>
    <col min="8459" max="8624" width="8.7109375" style="1202" customWidth="1"/>
    <col min="8625" max="8625" width="10.42578125" style="1202" customWidth="1"/>
    <col min="8626" max="8626" width="80.42578125" style="1202" customWidth="1"/>
    <col min="8627" max="8627" width="19.5703125" style="1202" customWidth="1"/>
    <col min="8628" max="8704" width="27.7109375" style="1202"/>
    <col min="8705" max="8705" width="8.7109375" style="1202" customWidth="1"/>
    <col min="8706" max="8706" width="45.7109375" style="1202" customWidth="1"/>
    <col min="8707" max="8707" width="15.7109375" style="1202" customWidth="1"/>
    <col min="8708" max="8709" width="17.7109375" style="1202" customWidth="1"/>
    <col min="8710" max="8710" width="15.28515625" style="1202" customWidth="1"/>
    <col min="8711" max="8711" width="35.7109375" style="1202" customWidth="1"/>
    <col min="8712" max="8712" width="17.7109375" style="1202" customWidth="1"/>
    <col min="8713" max="8713" width="15.28515625" style="1202" customWidth="1"/>
    <col min="8714" max="8714" width="30.7109375" style="1202" customWidth="1"/>
    <col min="8715" max="8880" width="8.7109375" style="1202" customWidth="1"/>
    <col min="8881" max="8881" width="10.42578125" style="1202" customWidth="1"/>
    <col min="8882" max="8882" width="80.42578125" style="1202" customWidth="1"/>
    <col min="8883" max="8883" width="19.5703125" style="1202" customWidth="1"/>
    <col min="8884" max="8960" width="27.7109375" style="1202"/>
    <col min="8961" max="8961" width="8.7109375" style="1202" customWidth="1"/>
    <col min="8962" max="8962" width="45.7109375" style="1202" customWidth="1"/>
    <col min="8963" max="8963" width="15.7109375" style="1202" customWidth="1"/>
    <col min="8964" max="8965" width="17.7109375" style="1202" customWidth="1"/>
    <col min="8966" max="8966" width="15.28515625" style="1202" customWidth="1"/>
    <col min="8967" max="8967" width="35.7109375" style="1202" customWidth="1"/>
    <col min="8968" max="8968" width="17.7109375" style="1202" customWidth="1"/>
    <col min="8969" max="8969" width="15.28515625" style="1202" customWidth="1"/>
    <col min="8970" max="8970" width="30.7109375" style="1202" customWidth="1"/>
    <col min="8971" max="9136" width="8.7109375" style="1202" customWidth="1"/>
    <col min="9137" max="9137" width="10.42578125" style="1202" customWidth="1"/>
    <col min="9138" max="9138" width="80.42578125" style="1202" customWidth="1"/>
    <col min="9139" max="9139" width="19.5703125" style="1202" customWidth="1"/>
    <col min="9140" max="9216" width="27.7109375" style="1202"/>
    <col min="9217" max="9217" width="8.7109375" style="1202" customWidth="1"/>
    <col min="9218" max="9218" width="45.7109375" style="1202" customWidth="1"/>
    <col min="9219" max="9219" width="15.7109375" style="1202" customWidth="1"/>
    <col min="9220" max="9221" width="17.7109375" style="1202" customWidth="1"/>
    <col min="9222" max="9222" width="15.28515625" style="1202" customWidth="1"/>
    <col min="9223" max="9223" width="35.7109375" style="1202" customWidth="1"/>
    <col min="9224" max="9224" width="17.7109375" style="1202" customWidth="1"/>
    <col min="9225" max="9225" width="15.28515625" style="1202" customWidth="1"/>
    <col min="9226" max="9226" width="30.7109375" style="1202" customWidth="1"/>
    <col min="9227" max="9392" width="8.7109375" style="1202" customWidth="1"/>
    <col min="9393" max="9393" width="10.42578125" style="1202" customWidth="1"/>
    <col min="9394" max="9394" width="80.42578125" style="1202" customWidth="1"/>
    <col min="9395" max="9395" width="19.5703125" style="1202" customWidth="1"/>
    <col min="9396" max="9472" width="27.7109375" style="1202"/>
    <col min="9473" max="9473" width="8.7109375" style="1202" customWidth="1"/>
    <col min="9474" max="9474" width="45.7109375" style="1202" customWidth="1"/>
    <col min="9475" max="9475" width="15.7109375" style="1202" customWidth="1"/>
    <col min="9476" max="9477" width="17.7109375" style="1202" customWidth="1"/>
    <col min="9478" max="9478" width="15.28515625" style="1202" customWidth="1"/>
    <col min="9479" max="9479" width="35.7109375" style="1202" customWidth="1"/>
    <col min="9480" max="9480" width="17.7109375" style="1202" customWidth="1"/>
    <col min="9481" max="9481" width="15.28515625" style="1202" customWidth="1"/>
    <col min="9482" max="9482" width="30.7109375" style="1202" customWidth="1"/>
    <col min="9483" max="9648" width="8.7109375" style="1202" customWidth="1"/>
    <col min="9649" max="9649" width="10.42578125" style="1202" customWidth="1"/>
    <col min="9650" max="9650" width="80.42578125" style="1202" customWidth="1"/>
    <col min="9651" max="9651" width="19.5703125" style="1202" customWidth="1"/>
    <col min="9652" max="9728" width="27.7109375" style="1202"/>
    <col min="9729" max="9729" width="8.7109375" style="1202" customWidth="1"/>
    <col min="9730" max="9730" width="45.7109375" style="1202" customWidth="1"/>
    <col min="9731" max="9731" width="15.7109375" style="1202" customWidth="1"/>
    <col min="9732" max="9733" width="17.7109375" style="1202" customWidth="1"/>
    <col min="9734" max="9734" width="15.28515625" style="1202" customWidth="1"/>
    <col min="9735" max="9735" width="35.7109375" style="1202" customWidth="1"/>
    <col min="9736" max="9736" width="17.7109375" style="1202" customWidth="1"/>
    <col min="9737" max="9737" width="15.28515625" style="1202" customWidth="1"/>
    <col min="9738" max="9738" width="30.7109375" style="1202" customWidth="1"/>
    <col min="9739" max="9904" width="8.7109375" style="1202" customWidth="1"/>
    <col min="9905" max="9905" width="10.42578125" style="1202" customWidth="1"/>
    <col min="9906" max="9906" width="80.42578125" style="1202" customWidth="1"/>
    <col min="9907" max="9907" width="19.5703125" style="1202" customWidth="1"/>
    <col min="9908" max="9984" width="27.7109375" style="1202"/>
    <col min="9985" max="9985" width="8.7109375" style="1202" customWidth="1"/>
    <col min="9986" max="9986" width="45.7109375" style="1202" customWidth="1"/>
    <col min="9987" max="9987" width="15.7109375" style="1202" customWidth="1"/>
    <col min="9988" max="9989" width="17.7109375" style="1202" customWidth="1"/>
    <col min="9990" max="9990" width="15.28515625" style="1202" customWidth="1"/>
    <col min="9991" max="9991" width="35.7109375" style="1202" customWidth="1"/>
    <col min="9992" max="9992" width="17.7109375" style="1202" customWidth="1"/>
    <col min="9993" max="9993" width="15.28515625" style="1202" customWidth="1"/>
    <col min="9994" max="9994" width="30.7109375" style="1202" customWidth="1"/>
    <col min="9995" max="10160" width="8.7109375" style="1202" customWidth="1"/>
    <col min="10161" max="10161" width="10.42578125" style="1202" customWidth="1"/>
    <col min="10162" max="10162" width="80.42578125" style="1202" customWidth="1"/>
    <col min="10163" max="10163" width="19.5703125" style="1202" customWidth="1"/>
    <col min="10164" max="10240" width="27.7109375" style="1202"/>
    <col min="10241" max="10241" width="8.7109375" style="1202" customWidth="1"/>
    <col min="10242" max="10242" width="45.7109375" style="1202" customWidth="1"/>
    <col min="10243" max="10243" width="15.7109375" style="1202" customWidth="1"/>
    <col min="10244" max="10245" width="17.7109375" style="1202" customWidth="1"/>
    <col min="10246" max="10246" width="15.28515625" style="1202" customWidth="1"/>
    <col min="10247" max="10247" width="35.7109375" style="1202" customWidth="1"/>
    <col min="10248" max="10248" width="17.7109375" style="1202" customWidth="1"/>
    <col min="10249" max="10249" width="15.28515625" style="1202" customWidth="1"/>
    <col min="10250" max="10250" width="30.7109375" style="1202" customWidth="1"/>
    <col min="10251" max="10416" width="8.7109375" style="1202" customWidth="1"/>
    <col min="10417" max="10417" width="10.42578125" style="1202" customWidth="1"/>
    <col min="10418" max="10418" width="80.42578125" style="1202" customWidth="1"/>
    <col min="10419" max="10419" width="19.5703125" style="1202" customWidth="1"/>
    <col min="10420" max="10496" width="27.7109375" style="1202"/>
    <col min="10497" max="10497" width="8.7109375" style="1202" customWidth="1"/>
    <col min="10498" max="10498" width="45.7109375" style="1202" customWidth="1"/>
    <col min="10499" max="10499" width="15.7109375" style="1202" customWidth="1"/>
    <col min="10500" max="10501" width="17.7109375" style="1202" customWidth="1"/>
    <col min="10502" max="10502" width="15.28515625" style="1202" customWidth="1"/>
    <col min="10503" max="10503" width="35.7109375" style="1202" customWidth="1"/>
    <col min="10504" max="10504" width="17.7109375" style="1202" customWidth="1"/>
    <col min="10505" max="10505" width="15.28515625" style="1202" customWidth="1"/>
    <col min="10506" max="10506" width="30.7109375" style="1202" customWidth="1"/>
    <col min="10507" max="10672" width="8.7109375" style="1202" customWidth="1"/>
    <col min="10673" max="10673" width="10.42578125" style="1202" customWidth="1"/>
    <col min="10674" max="10674" width="80.42578125" style="1202" customWidth="1"/>
    <col min="10675" max="10675" width="19.5703125" style="1202" customWidth="1"/>
    <col min="10676" max="10752" width="27.7109375" style="1202"/>
    <col min="10753" max="10753" width="8.7109375" style="1202" customWidth="1"/>
    <col min="10754" max="10754" width="45.7109375" style="1202" customWidth="1"/>
    <col min="10755" max="10755" width="15.7109375" style="1202" customWidth="1"/>
    <col min="10756" max="10757" width="17.7109375" style="1202" customWidth="1"/>
    <col min="10758" max="10758" width="15.28515625" style="1202" customWidth="1"/>
    <col min="10759" max="10759" width="35.7109375" style="1202" customWidth="1"/>
    <col min="10760" max="10760" width="17.7109375" style="1202" customWidth="1"/>
    <col min="10761" max="10761" width="15.28515625" style="1202" customWidth="1"/>
    <col min="10762" max="10762" width="30.7109375" style="1202" customWidth="1"/>
    <col min="10763" max="10928" width="8.7109375" style="1202" customWidth="1"/>
    <col min="10929" max="10929" width="10.42578125" style="1202" customWidth="1"/>
    <col min="10930" max="10930" width="80.42578125" style="1202" customWidth="1"/>
    <col min="10931" max="10931" width="19.5703125" style="1202" customWidth="1"/>
    <col min="10932" max="11008" width="27.7109375" style="1202"/>
    <col min="11009" max="11009" width="8.7109375" style="1202" customWidth="1"/>
    <col min="11010" max="11010" width="45.7109375" style="1202" customWidth="1"/>
    <col min="11011" max="11011" width="15.7109375" style="1202" customWidth="1"/>
    <col min="11012" max="11013" width="17.7109375" style="1202" customWidth="1"/>
    <col min="11014" max="11014" width="15.28515625" style="1202" customWidth="1"/>
    <col min="11015" max="11015" width="35.7109375" style="1202" customWidth="1"/>
    <col min="11016" max="11016" width="17.7109375" style="1202" customWidth="1"/>
    <col min="11017" max="11017" width="15.28515625" style="1202" customWidth="1"/>
    <col min="11018" max="11018" width="30.7109375" style="1202" customWidth="1"/>
    <col min="11019" max="11184" width="8.7109375" style="1202" customWidth="1"/>
    <col min="11185" max="11185" width="10.42578125" style="1202" customWidth="1"/>
    <col min="11186" max="11186" width="80.42578125" style="1202" customWidth="1"/>
    <col min="11187" max="11187" width="19.5703125" style="1202" customWidth="1"/>
    <col min="11188" max="11264" width="27.7109375" style="1202"/>
    <col min="11265" max="11265" width="8.7109375" style="1202" customWidth="1"/>
    <col min="11266" max="11266" width="45.7109375" style="1202" customWidth="1"/>
    <col min="11267" max="11267" width="15.7109375" style="1202" customWidth="1"/>
    <col min="11268" max="11269" width="17.7109375" style="1202" customWidth="1"/>
    <col min="11270" max="11270" width="15.28515625" style="1202" customWidth="1"/>
    <col min="11271" max="11271" width="35.7109375" style="1202" customWidth="1"/>
    <col min="11272" max="11272" width="17.7109375" style="1202" customWidth="1"/>
    <col min="11273" max="11273" width="15.28515625" style="1202" customWidth="1"/>
    <col min="11274" max="11274" width="30.7109375" style="1202" customWidth="1"/>
    <col min="11275" max="11440" width="8.7109375" style="1202" customWidth="1"/>
    <col min="11441" max="11441" width="10.42578125" style="1202" customWidth="1"/>
    <col min="11442" max="11442" width="80.42578125" style="1202" customWidth="1"/>
    <col min="11443" max="11443" width="19.5703125" style="1202" customWidth="1"/>
    <col min="11444" max="11520" width="27.7109375" style="1202"/>
    <col min="11521" max="11521" width="8.7109375" style="1202" customWidth="1"/>
    <col min="11522" max="11522" width="45.7109375" style="1202" customWidth="1"/>
    <col min="11523" max="11523" width="15.7109375" style="1202" customWidth="1"/>
    <col min="11524" max="11525" width="17.7109375" style="1202" customWidth="1"/>
    <col min="11526" max="11526" width="15.28515625" style="1202" customWidth="1"/>
    <col min="11527" max="11527" width="35.7109375" style="1202" customWidth="1"/>
    <col min="11528" max="11528" width="17.7109375" style="1202" customWidth="1"/>
    <col min="11529" max="11529" width="15.28515625" style="1202" customWidth="1"/>
    <col min="11530" max="11530" width="30.7109375" style="1202" customWidth="1"/>
    <col min="11531" max="11696" width="8.7109375" style="1202" customWidth="1"/>
    <col min="11697" max="11697" width="10.42578125" style="1202" customWidth="1"/>
    <col min="11698" max="11698" width="80.42578125" style="1202" customWidth="1"/>
    <col min="11699" max="11699" width="19.5703125" style="1202" customWidth="1"/>
    <col min="11700" max="11776" width="27.7109375" style="1202"/>
    <col min="11777" max="11777" width="8.7109375" style="1202" customWidth="1"/>
    <col min="11778" max="11778" width="45.7109375" style="1202" customWidth="1"/>
    <col min="11779" max="11779" width="15.7109375" style="1202" customWidth="1"/>
    <col min="11780" max="11781" width="17.7109375" style="1202" customWidth="1"/>
    <col min="11782" max="11782" width="15.28515625" style="1202" customWidth="1"/>
    <col min="11783" max="11783" width="35.7109375" style="1202" customWidth="1"/>
    <col min="11784" max="11784" width="17.7109375" style="1202" customWidth="1"/>
    <col min="11785" max="11785" width="15.28515625" style="1202" customWidth="1"/>
    <col min="11786" max="11786" width="30.7109375" style="1202" customWidth="1"/>
    <col min="11787" max="11952" width="8.7109375" style="1202" customWidth="1"/>
    <col min="11953" max="11953" width="10.42578125" style="1202" customWidth="1"/>
    <col min="11954" max="11954" width="80.42578125" style="1202" customWidth="1"/>
    <col min="11955" max="11955" width="19.5703125" style="1202" customWidth="1"/>
    <col min="11956" max="12032" width="27.7109375" style="1202"/>
    <col min="12033" max="12033" width="8.7109375" style="1202" customWidth="1"/>
    <col min="12034" max="12034" width="45.7109375" style="1202" customWidth="1"/>
    <col min="12035" max="12035" width="15.7109375" style="1202" customWidth="1"/>
    <col min="12036" max="12037" width="17.7109375" style="1202" customWidth="1"/>
    <col min="12038" max="12038" width="15.28515625" style="1202" customWidth="1"/>
    <col min="12039" max="12039" width="35.7109375" style="1202" customWidth="1"/>
    <col min="12040" max="12040" width="17.7109375" style="1202" customWidth="1"/>
    <col min="12041" max="12041" width="15.28515625" style="1202" customWidth="1"/>
    <col min="12042" max="12042" width="30.7109375" style="1202" customWidth="1"/>
    <col min="12043" max="12208" width="8.7109375" style="1202" customWidth="1"/>
    <col min="12209" max="12209" width="10.42578125" style="1202" customWidth="1"/>
    <col min="12210" max="12210" width="80.42578125" style="1202" customWidth="1"/>
    <col min="12211" max="12211" width="19.5703125" style="1202" customWidth="1"/>
    <col min="12212" max="12288" width="27.7109375" style="1202"/>
    <col min="12289" max="12289" width="8.7109375" style="1202" customWidth="1"/>
    <col min="12290" max="12290" width="45.7109375" style="1202" customWidth="1"/>
    <col min="12291" max="12291" width="15.7109375" style="1202" customWidth="1"/>
    <col min="12292" max="12293" width="17.7109375" style="1202" customWidth="1"/>
    <col min="12294" max="12294" width="15.28515625" style="1202" customWidth="1"/>
    <col min="12295" max="12295" width="35.7109375" style="1202" customWidth="1"/>
    <col min="12296" max="12296" width="17.7109375" style="1202" customWidth="1"/>
    <col min="12297" max="12297" width="15.28515625" style="1202" customWidth="1"/>
    <col min="12298" max="12298" width="30.7109375" style="1202" customWidth="1"/>
    <col min="12299" max="12464" width="8.7109375" style="1202" customWidth="1"/>
    <col min="12465" max="12465" width="10.42578125" style="1202" customWidth="1"/>
    <col min="12466" max="12466" width="80.42578125" style="1202" customWidth="1"/>
    <col min="12467" max="12467" width="19.5703125" style="1202" customWidth="1"/>
    <col min="12468" max="12544" width="27.7109375" style="1202"/>
    <col min="12545" max="12545" width="8.7109375" style="1202" customWidth="1"/>
    <col min="12546" max="12546" width="45.7109375" style="1202" customWidth="1"/>
    <col min="12547" max="12547" width="15.7109375" style="1202" customWidth="1"/>
    <col min="12548" max="12549" width="17.7109375" style="1202" customWidth="1"/>
    <col min="12550" max="12550" width="15.28515625" style="1202" customWidth="1"/>
    <col min="12551" max="12551" width="35.7109375" style="1202" customWidth="1"/>
    <col min="12552" max="12552" width="17.7109375" style="1202" customWidth="1"/>
    <col min="12553" max="12553" width="15.28515625" style="1202" customWidth="1"/>
    <col min="12554" max="12554" width="30.7109375" style="1202" customWidth="1"/>
    <col min="12555" max="12720" width="8.7109375" style="1202" customWidth="1"/>
    <col min="12721" max="12721" width="10.42578125" style="1202" customWidth="1"/>
    <col min="12722" max="12722" width="80.42578125" style="1202" customWidth="1"/>
    <col min="12723" max="12723" width="19.5703125" style="1202" customWidth="1"/>
    <col min="12724" max="12800" width="27.7109375" style="1202"/>
    <col min="12801" max="12801" width="8.7109375" style="1202" customWidth="1"/>
    <col min="12802" max="12802" width="45.7109375" style="1202" customWidth="1"/>
    <col min="12803" max="12803" width="15.7109375" style="1202" customWidth="1"/>
    <col min="12804" max="12805" width="17.7109375" style="1202" customWidth="1"/>
    <col min="12806" max="12806" width="15.28515625" style="1202" customWidth="1"/>
    <col min="12807" max="12807" width="35.7109375" style="1202" customWidth="1"/>
    <col min="12808" max="12808" width="17.7109375" style="1202" customWidth="1"/>
    <col min="12809" max="12809" width="15.28515625" style="1202" customWidth="1"/>
    <col min="12810" max="12810" width="30.7109375" style="1202" customWidth="1"/>
    <col min="12811" max="12976" width="8.7109375" style="1202" customWidth="1"/>
    <col min="12977" max="12977" width="10.42578125" style="1202" customWidth="1"/>
    <col min="12978" max="12978" width="80.42578125" style="1202" customWidth="1"/>
    <col min="12979" max="12979" width="19.5703125" style="1202" customWidth="1"/>
    <col min="12980" max="13056" width="27.7109375" style="1202"/>
    <col min="13057" max="13057" width="8.7109375" style="1202" customWidth="1"/>
    <col min="13058" max="13058" width="45.7109375" style="1202" customWidth="1"/>
    <col min="13059" max="13059" width="15.7109375" style="1202" customWidth="1"/>
    <col min="13060" max="13061" width="17.7109375" style="1202" customWidth="1"/>
    <col min="13062" max="13062" width="15.28515625" style="1202" customWidth="1"/>
    <col min="13063" max="13063" width="35.7109375" style="1202" customWidth="1"/>
    <col min="13064" max="13064" width="17.7109375" style="1202" customWidth="1"/>
    <col min="13065" max="13065" width="15.28515625" style="1202" customWidth="1"/>
    <col min="13066" max="13066" width="30.7109375" style="1202" customWidth="1"/>
    <col min="13067" max="13232" width="8.7109375" style="1202" customWidth="1"/>
    <col min="13233" max="13233" width="10.42578125" style="1202" customWidth="1"/>
    <col min="13234" max="13234" width="80.42578125" style="1202" customWidth="1"/>
    <col min="13235" max="13235" width="19.5703125" style="1202" customWidth="1"/>
    <col min="13236" max="13312" width="27.7109375" style="1202"/>
    <col min="13313" max="13313" width="8.7109375" style="1202" customWidth="1"/>
    <col min="13314" max="13314" width="45.7109375" style="1202" customWidth="1"/>
    <col min="13315" max="13315" width="15.7109375" style="1202" customWidth="1"/>
    <col min="13316" max="13317" width="17.7109375" style="1202" customWidth="1"/>
    <col min="13318" max="13318" width="15.28515625" style="1202" customWidth="1"/>
    <col min="13319" max="13319" width="35.7109375" style="1202" customWidth="1"/>
    <col min="13320" max="13320" width="17.7109375" style="1202" customWidth="1"/>
    <col min="13321" max="13321" width="15.28515625" style="1202" customWidth="1"/>
    <col min="13322" max="13322" width="30.7109375" style="1202" customWidth="1"/>
    <col min="13323" max="13488" width="8.7109375" style="1202" customWidth="1"/>
    <col min="13489" max="13489" width="10.42578125" style="1202" customWidth="1"/>
    <col min="13490" max="13490" width="80.42578125" style="1202" customWidth="1"/>
    <col min="13491" max="13491" width="19.5703125" style="1202" customWidth="1"/>
    <col min="13492" max="13568" width="27.7109375" style="1202"/>
    <col min="13569" max="13569" width="8.7109375" style="1202" customWidth="1"/>
    <col min="13570" max="13570" width="45.7109375" style="1202" customWidth="1"/>
    <col min="13571" max="13571" width="15.7109375" style="1202" customWidth="1"/>
    <col min="13572" max="13573" width="17.7109375" style="1202" customWidth="1"/>
    <col min="13574" max="13574" width="15.28515625" style="1202" customWidth="1"/>
    <col min="13575" max="13575" width="35.7109375" style="1202" customWidth="1"/>
    <col min="13576" max="13576" width="17.7109375" style="1202" customWidth="1"/>
    <col min="13577" max="13577" width="15.28515625" style="1202" customWidth="1"/>
    <col min="13578" max="13578" width="30.7109375" style="1202" customWidth="1"/>
    <col min="13579" max="13744" width="8.7109375" style="1202" customWidth="1"/>
    <col min="13745" max="13745" width="10.42578125" style="1202" customWidth="1"/>
    <col min="13746" max="13746" width="80.42578125" style="1202" customWidth="1"/>
    <col min="13747" max="13747" width="19.5703125" style="1202" customWidth="1"/>
    <col min="13748" max="13824" width="27.7109375" style="1202"/>
    <col min="13825" max="13825" width="8.7109375" style="1202" customWidth="1"/>
    <col min="13826" max="13826" width="45.7109375" style="1202" customWidth="1"/>
    <col min="13827" max="13827" width="15.7109375" style="1202" customWidth="1"/>
    <col min="13828" max="13829" width="17.7109375" style="1202" customWidth="1"/>
    <col min="13830" max="13830" width="15.28515625" style="1202" customWidth="1"/>
    <col min="13831" max="13831" width="35.7109375" style="1202" customWidth="1"/>
    <col min="13832" max="13832" width="17.7109375" style="1202" customWidth="1"/>
    <col min="13833" max="13833" width="15.28515625" style="1202" customWidth="1"/>
    <col min="13834" max="13834" width="30.7109375" style="1202" customWidth="1"/>
    <col min="13835" max="14000" width="8.7109375" style="1202" customWidth="1"/>
    <col min="14001" max="14001" width="10.42578125" style="1202" customWidth="1"/>
    <col min="14002" max="14002" width="80.42578125" style="1202" customWidth="1"/>
    <col min="14003" max="14003" width="19.5703125" style="1202" customWidth="1"/>
    <col min="14004" max="14080" width="27.7109375" style="1202"/>
    <col min="14081" max="14081" width="8.7109375" style="1202" customWidth="1"/>
    <col min="14082" max="14082" width="45.7109375" style="1202" customWidth="1"/>
    <col min="14083" max="14083" width="15.7109375" style="1202" customWidth="1"/>
    <col min="14084" max="14085" width="17.7109375" style="1202" customWidth="1"/>
    <col min="14086" max="14086" width="15.28515625" style="1202" customWidth="1"/>
    <col min="14087" max="14087" width="35.7109375" style="1202" customWidth="1"/>
    <col min="14088" max="14088" width="17.7109375" style="1202" customWidth="1"/>
    <col min="14089" max="14089" width="15.28515625" style="1202" customWidth="1"/>
    <col min="14090" max="14090" width="30.7109375" style="1202" customWidth="1"/>
    <col min="14091" max="14256" width="8.7109375" style="1202" customWidth="1"/>
    <col min="14257" max="14257" width="10.42578125" style="1202" customWidth="1"/>
    <col min="14258" max="14258" width="80.42578125" style="1202" customWidth="1"/>
    <col min="14259" max="14259" width="19.5703125" style="1202" customWidth="1"/>
    <col min="14260" max="14336" width="27.7109375" style="1202"/>
    <col min="14337" max="14337" width="8.7109375" style="1202" customWidth="1"/>
    <col min="14338" max="14338" width="45.7109375" style="1202" customWidth="1"/>
    <col min="14339" max="14339" width="15.7109375" style="1202" customWidth="1"/>
    <col min="14340" max="14341" width="17.7109375" style="1202" customWidth="1"/>
    <col min="14342" max="14342" width="15.28515625" style="1202" customWidth="1"/>
    <col min="14343" max="14343" width="35.7109375" style="1202" customWidth="1"/>
    <col min="14344" max="14344" width="17.7109375" style="1202" customWidth="1"/>
    <col min="14345" max="14345" width="15.28515625" style="1202" customWidth="1"/>
    <col min="14346" max="14346" width="30.7109375" style="1202" customWidth="1"/>
    <col min="14347" max="14512" width="8.7109375" style="1202" customWidth="1"/>
    <col min="14513" max="14513" width="10.42578125" style="1202" customWidth="1"/>
    <col min="14514" max="14514" width="80.42578125" style="1202" customWidth="1"/>
    <col min="14515" max="14515" width="19.5703125" style="1202" customWidth="1"/>
    <col min="14516" max="14592" width="27.7109375" style="1202"/>
    <col min="14593" max="14593" width="8.7109375" style="1202" customWidth="1"/>
    <col min="14594" max="14594" width="45.7109375" style="1202" customWidth="1"/>
    <col min="14595" max="14595" width="15.7109375" style="1202" customWidth="1"/>
    <col min="14596" max="14597" width="17.7109375" style="1202" customWidth="1"/>
    <col min="14598" max="14598" width="15.28515625" style="1202" customWidth="1"/>
    <col min="14599" max="14599" width="35.7109375" style="1202" customWidth="1"/>
    <col min="14600" max="14600" width="17.7109375" style="1202" customWidth="1"/>
    <col min="14601" max="14601" width="15.28515625" style="1202" customWidth="1"/>
    <col min="14602" max="14602" width="30.7109375" style="1202" customWidth="1"/>
    <col min="14603" max="14768" width="8.7109375" style="1202" customWidth="1"/>
    <col min="14769" max="14769" width="10.42578125" style="1202" customWidth="1"/>
    <col min="14770" max="14770" width="80.42578125" style="1202" customWidth="1"/>
    <col min="14771" max="14771" width="19.5703125" style="1202" customWidth="1"/>
    <col min="14772" max="14848" width="27.7109375" style="1202"/>
    <col min="14849" max="14849" width="8.7109375" style="1202" customWidth="1"/>
    <col min="14850" max="14850" width="45.7109375" style="1202" customWidth="1"/>
    <col min="14851" max="14851" width="15.7109375" style="1202" customWidth="1"/>
    <col min="14852" max="14853" width="17.7109375" style="1202" customWidth="1"/>
    <col min="14854" max="14854" width="15.28515625" style="1202" customWidth="1"/>
    <col min="14855" max="14855" width="35.7109375" style="1202" customWidth="1"/>
    <col min="14856" max="14856" width="17.7109375" style="1202" customWidth="1"/>
    <col min="14857" max="14857" width="15.28515625" style="1202" customWidth="1"/>
    <col min="14858" max="14858" width="30.7109375" style="1202" customWidth="1"/>
    <col min="14859" max="15024" width="8.7109375" style="1202" customWidth="1"/>
    <col min="15025" max="15025" width="10.42578125" style="1202" customWidth="1"/>
    <col min="15026" max="15026" width="80.42578125" style="1202" customWidth="1"/>
    <col min="15027" max="15027" width="19.5703125" style="1202" customWidth="1"/>
    <col min="15028" max="15104" width="27.7109375" style="1202"/>
    <col min="15105" max="15105" width="8.7109375" style="1202" customWidth="1"/>
    <col min="15106" max="15106" width="45.7109375" style="1202" customWidth="1"/>
    <col min="15107" max="15107" width="15.7109375" style="1202" customWidth="1"/>
    <col min="15108" max="15109" width="17.7109375" style="1202" customWidth="1"/>
    <col min="15110" max="15110" width="15.28515625" style="1202" customWidth="1"/>
    <col min="15111" max="15111" width="35.7109375" style="1202" customWidth="1"/>
    <col min="15112" max="15112" width="17.7109375" style="1202" customWidth="1"/>
    <col min="15113" max="15113" width="15.28515625" style="1202" customWidth="1"/>
    <col min="15114" max="15114" width="30.7109375" style="1202" customWidth="1"/>
    <col min="15115" max="15280" width="8.7109375" style="1202" customWidth="1"/>
    <col min="15281" max="15281" width="10.42578125" style="1202" customWidth="1"/>
    <col min="15282" max="15282" width="80.42578125" style="1202" customWidth="1"/>
    <col min="15283" max="15283" width="19.5703125" style="1202" customWidth="1"/>
    <col min="15284" max="15360" width="27.7109375" style="1202"/>
    <col min="15361" max="15361" width="8.7109375" style="1202" customWidth="1"/>
    <col min="15362" max="15362" width="45.7109375" style="1202" customWidth="1"/>
    <col min="15363" max="15363" width="15.7109375" style="1202" customWidth="1"/>
    <col min="15364" max="15365" width="17.7109375" style="1202" customWidth="1"/>
    <col min="15366" max="15366" width="15.28515625" style="1202" customWidth="1"/>
    <col min="15367" max="15367" width="35.7109375" style="1202" customWidth="1"/>
    <col min="15368" max="15368" width="17.7109375" style="1202" customWidth="1"/>
    <col min="15369" max="15369" width="15.28515625" style="1202" customWidth="1"/>
    <col min="15370" max="15370" width="30.7109375" style="1202" customWidth="1"/>
    <col min="15371" max="15536" width="8.7109375" style="1202" customWidth="1"/>
    <col min="15537" max="15537" width="10.42578125" style="1202" customWidth="1"/>
    <col min="15538" max="15538" width="80.42578125" style="1202" customWidth="1"/>
    <col min="15539" max="15539" width="19.5703125" style="1202" customWidth="1"/>
    <col min="15540" max="15616" width="27.7109375" style="1202"/>
    <col min="15617" max="15617" width="8.7109375" style="1202" customWidth="1"/>
    <col min="15618" max="15618" width="45.7109375" style="1202" customWidth="1"/>
    <col min="15619" max="15619" width="15.7109375" style="1202" customWidth="1"/>
    <col min="15620" max="15621" width="17.7109375" style="1202" customWidth="1"/>
    <col min="15622" max="15622" width="15.28515625" style="1202" customWidth="1"/>
    <col min="15623" max="15623" width="35.7109375" style="1202" customWidth="1"/>
    <col min="15624" max="15624" width="17.7109375" style="1202" customWidth="1"/>
    <col min="15625" max="15625" width="15.28515625" style="1202" customWidth="1"/>
    <col min="15626" max="15626" width="30.7109375" style="1202" customWidth="1"/>
    <col min="15627" max="15792" width="8.7109375" style="1202" customWidth="1"/>
    <col min="15793" max="15793" width="10.42578125" style="1202" customWidth="1"/>
    <col min="15794" max="15794" width="80.42578125" style="1202" customWidth="1"/>
    <col min="15795" max="15795" width="19.5703125" style="1202" customWidth="1"/>
    <col min="15796" max="15872" width="27.7109375" style="1202"/>
    <col min="15873" max="15873" width="8.7109375" style="1202" customWidth="1"/>
    <col min="15874" max="15874" width="45.7109375" style="1202" customWidth="1"/>
    <col min="15875" max="15875" width="15.7109375" style="1202" customWidth="1"/>
    <col min="15876" max="15877" width="17.7109375" style="1202" customWidth="1"/>
    <col min="15878" max="15878" width="15.28515625" style="1202" customWidth="1"/>
    <col min="15879" max="15879" width="35.7109375" style="1202" customWidth="1"/>
    <col min="15880" max="15880" width="17.7109375" style="1202" customWidth="1"/>
    <col min="15881" max="15881" width="15.28515625" style="1202" customWidth="1"/>
    <col min="15882" max="15882" width="30.7109375" style="1202" customWidth="1"/>
    <col min="15883" max="16048" width="8.7109375" style="1202" customWidth="1"/>
    <col min="16049" max="16049" width="10.42578125" style="1202" customWidth="1"/>
    <col min="16050" max="16050" width="80.42578125" style="1202" customWidth="1"/>
    <col min="16051" max="16051" width="19.5703125" style="1202" customWidth="1"/>
    <col min="16052" max="16128" width="27.7109375" style="1202"/>
    <col min="16129" max="16129" width="8.7109375" style="1202" customWidth="1"/>
    <col min="16130" max="16130" width="45.7109375" style="1202" customWidth="1"/>
    <col min="16131" max="16131" width="15.7109375" style="1202" customWidth="1"/>
    <col min="16132" max="16133" width="17.7109375" style="1202" customWidth="1"/>
    <col min="16134" max="16134" width="15.28515625" style="1202" customWidth="1"/>
    <col min="16135" max="16135" width="35.7109375" style="1202" customWidth="1"/>
    <col min="16136" max="16136" width="17.7109375" style="1202" customWidth="1"/>
    <col min="16137" max="16137" width="15.28515625" style="1202" customWidth="1"/>
    <col min="16138" max="16138" width="30.7109375" style="1202" customWidth="1"/>
    <col min="16139" max="16304" width="8.7109375" style="1202" customWidth="1"/>
    <col min="16305" max="16305" width="10.42578125" style="1202" customWidth="1"/>
    <col min="16306" max="16306" width="80.42578125" style="1202" customWidth="1"/>
    <col min="16307" max="16307" width="19.5703125" style="1202" customWidth="1"/>
    <col min="16308" max="16384" width="27.7109375" style="1202"/>
  </cols>
  <sheetData>
    <row r="1" spans="1:10" s="1201" customFormat="1" ht="18" customHeight="1" x14ac:dyDescent="0.25">
      <c r="A1" s="1886" t="s">
        <v>617</v>
      </c>
      <c r="B1" s="1886"/>
      <c r="C1" s="1886"/>
      <c r="D1" s="1886"/>
      <c r="E1" s="1886"/>
      <c r="F1" s="1886"/>
      <c r="G1" s="1886"/>
      <c r="H1" s="1886"/>
      <c r="I1" s="1886"/>
      <c r="J1" s="1886"/>
    </row>
    <row r="2" spans="1:10" s="1201" customFormat="1" x14ac:dyDescent="0.25">
      <c r="A2" s="1886" t="s">
        <v>73</v>
      </c>
      <c r="B2" s="1886"/>
      <c r="C2" s="1886"/>
      <c r="D2" s="1886"/>
      <c r="E2" s="1886"/>
      <c r="F2" s="1886"/>
      <c r="G2" s="1886"/>
      <c r="H2" s="1886"/>
      <c r="I2" s="1886"/>
      <c r="J2" s="1886"/>
    </row>
    <row r="3" spans="1:10" x14ac:dyDescent="0.3">
      <c r="A3" s="1887" t="s">
        <v>215</v>
      </c>
      <c r="B3" s="1887"/>
      <c r="C3" s="1887"/>
      <c r="D3" s="1887"/>
      <c r="E3" s="1887"/>
      <c r="F3" s="1887"/>
      <c r="G3" s="1887"/>
      <c r="H3" s="1887"/>
      <c r="I3" s="1887"/>
      <c r="J3" s="1887"/>
    </row>
    <row r="4" spans="1:10" s="1203" customFormat="1" x14ac:dyDescent="0.3">
      <c r="A4" s="1888" t="s">
        <v>1713</v>
      </c>
      <c r="B4" s="1888"/>
      <c r="C4" s="1888"/>
      <c r="D4" s="1888"/>
      <c r="E4" s="1888"/>
      <c r="F4" s="1888"/>
      <c r="G4" s="1888"/>
      <c r="H4" s="1888"/>
      <c r="I4" s="1888"/>
      <c r="J4" s="1888"/>
    </row>
    <row r="5" spans="1:10" s="1203" customFormat="1" x14ac:dyDescent="0.3">
      <c r="A5" s="1889"/>
      <c r="B5" s="1889"/>
      <c r="C5" s="1889"/>
      <c r="D5" s="1889"/>
      <c r="E5" s="1889"/>
      <c r="F5" s="1889"/>
      <c r="G5" s="1889"/>
      <c r="H5" s="1889"/>
      <c r="I5" s="1889"/>
      <c r="J5" s="1889"/>
    </row>
    <row r="6" spans="1:10" s="1205" customFormat="1" ht="125.25" customHeight="1" x14ac:dyDescent="0.25">
      <c r="A6" s="1204" t="s">
        <v>1</v>
      </c>
      <c r="B6" s="1200" t="s">
        <v>2</v>
      </c>
      <c r="C6" s="1200" t="s">
        <v>3</v>
      </c>
      <c r="D6" s="545" t="s">
        <v>1263</v>
      </c>
      <c r="E6" s="546" t="s">
        <v>1714</v>
      </c>
      <c r="F6" s="546" t="s">
        <v>4</v>
      </c>
      <c r="G6" s="1200" t="s">
        <v>5</v>
      </c>
      <c r="H6" s="1291" t="s">
        <v>1715</v>
      </c>
      <c r="I6" s="1200" t="s">
        <v>6</v>
      </c>
      <c r="J6" s="1200" t="s">
        <v>7</v>
      </c>
    </row>
    <row r="7" spans="1:10" s="1208" customFormat="1" ht="17.25" customHeight="1" x14ac:dyDescent="0.3">
      <c r="A7" s="1206">
        <v>1</v>
      </c>
      <c r="B7" s="1207">
        <v>2</v>
      </c>
      <c r="C7" s="1207">
        <v>3</v>
      </c>
      <c r="D7" s="1206">
        <v>4</v>
      </c>
      <c r="E7" s="1206">
        <v>5</v>
      </c>
      <c r="F7" s="1206">
        <v>6</v>
      </c>
      <c r="G7" s="1206">
        <v>7</v>
      </c>
      <c r="H7" s="1206">
        <v>8</v>
      </c>
      <c r="I7" s="1206">
        <v>9</v>
      </c>
      <c r="J7" s="1206">
        <v>10</v>
      </c>
    </row>
    <row r="8" spans="1:10" x14ac:dyDescent="0.3">
      <c r="A8" s="1880" t="s">
        <v>1141</v>
      </c>
      <c r="B8" s="1880"/>
      <c r="C8" s="1880"/>
      <c r="D8" s="1880"/>
      <c r="E8" s="1880"/>
      <c r="F8" s="1880"/>
      <c r="G8" s="1880"/>
      <c r="H8" s="1880"/>
      <c r="I8" s="1880"/>
      <c r="J8" s="1880"/>
    </row>
    <row r="9" spans="1:10" s="1210" customFormat="1" hidden="1" x14ac:dyDescent="0.3">
      <c r="A9" s="1849" t="s">
        <v>9</v>
      </c>
      <c r="B9" s="1834" t="s">
        <v>1029</v>
      </c>
      <c r="C9" s="506" t="s">
        <v>15</v>
      </c>
      <c r="D9" s="1198">
        <f>D11</f>
        <v>0</v>
      </c>
      <c r="E9" s="1285">
        <f>E11</f>
        <v>0</v>
      </c>
      <c r="F9" s="1198" t="e">
        <f>E9/D9*100</f>
        <v>#DIV/0!</v>
      </c>
      <c r="G9" s="1209"/>
      <c r="H9" s="1285">
        <f>H11</f>
        <v>0</v>
      </c>
      <c r="I9" s="1198" t="e">
        <f>H9/D9*100</f>
        <v>#DIV/0!</v>
      </c>
      <c r="J9" s="1209"/>
    </row>
    <row r="10" spans="1:10" s="1210" customFormat="1" ht="72.75" hidden="1" customHeight="1" x14ac:dyDescent="0.3">
      <c r="A10" s="1849"/>
      <c r="B10" s="1834"/>
      <c r="C10" s="506" t="s">
        <v>16</v>
      </c>
      <c r="D10" s="1198">
        <v>0</v>
      </c>
      <c r="E10" s="1285">
        <v>0</v>
      </c>
      <c r="F10" s="1198">
        <v>0</v>
      </c>
      <c r="G10" s="1850"/>
      <c r="H10" s="1285">
        <v>0</v>
      </c>
      <c r="I10" s="1198">
        <v>0</v>
      </c>
      <c r="J10" s="1851"/>
    </row>
    <row r="11" spans="1:10" s="1210" customFormat="1" ht="93.75" hidden="1" x14ac:dyDescent="0.3">
      <c r="A11" s="1849"/>
      <c r="B11" s="1834"/>
      <c r="C11" s="506" t="s">
        <v>19</v>
      </c>
      <c r="D11" s="1198">
        <f>D15</f>
        <v>0</v>
      </c>
      <c r="E11" s="1285">
        <f>E15</f>
        <v>0</v>
      </c>
      <c r="F11" s="1198" t="e">
        <f>E11/D11*100</f>
        <v>#DIV/0!</v>
      </c>
      <c r="G11" s="1850"/>
      <c r="H11" s="1285">
        <f>H15</f>
        <v>0</v>
      </c>
      <c r="I11" s="1198" t="e">
        <f>H11/D11*100</f>
        <v>#DIV/0!</v>
      </c>
      <c r="J11" s="1851"/>
    </row>
    <row r="12" spans="1:10" s="1210" customFormat="1" hidden="1" x14ac:dyDescent="0.3">
      <c r="A12" s="1852" t="s">
        <v>21</v>
      </c>
      <c r="B12" s="1840" t="s">
        <v>440</v>
      </c>
      <c r="C12" s="1199" t="s">
        <v>15</v>
      </c>
      <c r="D12" s="171">
        <v>0</v>
      </c>
      <c r="E12" s="1290">
        <v>0</v>
      </c>
      <c r="F12" s="171">
        <v>0</v>
      </c>
      <c r="G12" s="1846"/>
      <c r="H12" s="1290">
        <v>0</v>
      </c>
      <c r="I12" s="171">
        <v>0</v>
      </c>
      <c r="J12" s="1843" t="s">
        <v>406</v>
      </c>
    </row>
    <row r="13" spans="1:10" s="1210" customFormat="1" ht="75" hidden="1" x14ac:dyDescent="0.3">
      <c r="A13" s="1852"/>
      <c r="B13" s="1840"/>
      <c r="C13" s="1199" t="s">
        <v>16</v>
      </c>
      <c r="D13" s="171">
        <v>0</v>
      </c>
      <c r="E13" s="1290">
        <v>0</v>
      </c>
      <c r="F13" s="171">
        <v>0</v>
      </c>
      <c r="G13" s="1847"/>
      <c r="H13" s="1290">
        <v>0</v>
      </c>
      <c r="I13" s="171">
        <v>0</v>
      </c>
      <c r="J13" s="1844"/>
    </row>
    <row r="14" spans="1:10" s="1210" customFormat="1" ht="88.5" hidden="1" customHeight="1" x14ac:dyDescent="0.3">
      <c r="A14" s="1852"/>
      <c r="B14" s="1840"/>
      <c r="C14" s="1199" t="s">
        <v>19</v>
      </c>
      <c r="D14" s="171">
        <v>0</v>
      </c>
      <c r="E14" s="1290">
        <v>0</v>
      </c>
      <c r="F14" s="171">
        <v>0</v>
      </c>
      <c r="G14" s="1848"/>
      <c r="H14" s="1290">
        <v>0</v>
      </c>
      <c r="I14" s="171">
        <v>0</v>
      </c>
      <c r="J14" s="1845"/>
    </row>
    <row r="15" spans="1:10" s="1210" customFormat="1" ht="93.75" hidden="1" customHeight="1" x14ac:dyDescent="0.3">
      <c r="A15" s="1211" t="s">
        <v>11</v>
      </c>
      <c r="B15" s="1199" t="s">
        <v>443</v>
      </c>
      <c r="C15" s="1199" t="s">
        <v>19</v>
      </c>
      <c r="D15" s="171">
        <v>0</v>
      </c>
      <c r="E15" s="1290">
        <v>0</v>
      </c>
      <c r="F15" s="171">
        <v>0</v>
      </c>
      <c r="G15" s="174"/>
      <c r="H15" s="1290">
        <v>0</v>
      </c>
      <c r="I15" s="171">
        <v>0</v>
      </c>
      <c r="J15" s="174"/>
    </row>
    <row r="16" spans="1:10" ht="25.5" customHeight="1" x14ac:dyDescent="0.3">
      <c r="A16" s="1833" t="s">
        <v>9</v>
      </c>
      <c r="B16" s="1817" t="s">
        <v>1142</v>
      </c>
      <c r="C16" s="506" t="s">
        <v>15</v>
      </c>
      <c r="D16" s="1198">
        <f>D17+D19+D18</f>
        <v>7107852.5900000008</v>
      </c>
      <c r="E16" s="1285">
        <f>E17+E19+E18</f>
        <v>4797360.76</v>
      </c>
      <c r="F16" s="177">
        <f>E16/D16*100</f>
        <v>67.493813345951779</v>
      </c>
      <c r="G16" s="1843"/>
      <c r="H16" s="1285">
        <f t="shared" ref="H16:I19" si="0">E16</f>
        <v>4797360.76</v>
      </c>
      <c r="I16" s="1198">
        <f t="shared" si="0"/>
        <v>67.493813345951779</v>
      </c>
      <c r="J16" s="1871"/>
    </row>
    <row r="17" spans="1:10" ht="75" customHeight="1" x14ac:dyDescent="0.3">
      <c r="A17" s="1821"/>
      <c r="B17" s="1818"/>
      <c r="C17" s="506" t="s">
        <v>16</v>
      </c>
      <c r="D17" s="1198">
        <f>D26+D31+D29</f>
        <v>5216060.6900000004</v>
      </c>
      <c r="E17" s="1343">
        <f>E26+E31+E29</f>
        <v>3549300.39</v>
      </c>
      <c r="F17" s="177">
        <f>E17/D17*100</f>
        <v>68.045611447822324</v>
      </c>
      <c r="G17" s="1844"/>
      <c r="H17" s="1285">
        <f t="shared" si="0"/>
        <v>3549300.39</v>
      </c>
      <c r="I17" s="1198">
        <f t="shared" si="0"/>
        <v>68.045611447822324</v>
      </c>
      <c r="J17" s="1872"/>
    </row>
    <row r="18" spans="1:10" ht="68.25" customHeight="1" x14ac:dyDescent="0.3">
      <c r="A18" s="1821"/>
      <c r="B18" s="1818"/>
      <c r="C18" s="506" t="s">
        <v>18</v>
      </c>
      <c r="D18" s="1198">
        <f>D27</f>
        <v>106368</v>
      </c>
      <c r="E18" s="1285">
        <f>E27</f>
        <v>79776</v>
      </c>
      <c r="F18" s="177">
        <f t="shared" ref="F18:F19" si="1">E18/D18*100</f>
        <v>75</v>
      </c>
      <c r="G18" s="1844"/>
      <c r="H18" s="1285">
        <f t="shared" si="0"/>
        <v>79776</v>
      </c>
      <c r="I18" s="1198">
        <f t="shared" si="0"/>
        <v>75</v>
      </c>
      <c r="J18" s="1872"/>
    </row>
    <row r="19" spans="1:10" ht="99.75" customHeight="1" x14ac:dyDescent="0.3">
      <c r="A19" s="1822"/>
      <c r="B19" s="1819"/>
      <c r="C19" s="506" t="s">
        <v>19</v>
      </c>
      <c r="D19" s="1198">
        <f>D35+D24+D22+D32+D33+D34+D36+D37</f>
        <v>1785423.9000000001</v>
      </c>
      <c r="E19" s="1285">
        <f>E35+E24+E22+E32+E33+E34+E36+E37</f>
        <v>1168284.3699999999</v>
      </c>
      <c r="F19" s="177">
        <f t="shared" si="1"/>
        <v>65.434565427291517</v>
      </c>
      <c r="G19" s="1845"/>
      <c r="H19" s="1285">
        <f t="shared" si="0"/>
        <v>1168284.3699999999</v>
      </c>
      <c r="I19" s="1198">
        <f t="shared" si="0"/>
        <v>65.434565427291517</v>
      </c>
      <c r="J19" s="1873"/>
    </row>
    <row r="20" spans="1:10" s="1213" customFormat="1" ht="259.5" hidden="1" customHeight="1" x14ac:dyDescent="0.25">
      <c r="A20" s="1212" t="s">
        <v>13</v>
      </c>
      <c r="B20" s="1199" t="s">
        <v>218</v>
      </c>
      <c r="C20" s="1199" t="s">
        <v>16</v>
      </c>
      <c r="D20" s="171">
        <v>0</v>
      </c>
      <c r="E20" s="1290">
        <v>0</v>
      </c>
      <c r="F20" s="171">
        <v>0</v>
      </c>
      <c r="G20" s="172"/>
      <c r="H20" s="1290">
        <f>E20</f>
        <v>0</v>
      </c>
      <c r="I20" s="171">
        <f t="shared" ref="I20:I24" si="2">F20</f>
        <v>0</v>
      </c>
      <c r="J20" s="172"/>
    </row>
    <row r="21" spans="1:10" ht="184.5" hidden="1" customHeight="1" x14ac:dyDescent="0.3">
      <c r="A21" s="1212" t="s">
        <v>22</v>
      </c>
      <c r="B21" s="173" t="s">
        <v>219</v>
      </c>
      <c r="C21" s="1199" t="s">
        <v>16</v>
      </c>
      <c r="D21" s="171">
        <v>0</v>
      </c>
      <c r="E21" s="1290">
        <v>0</v>
      </c>
      <c r="F21" s="171">
        <v>0</v>
      </c>
      <c r="G21" s="174" t="s">
        <v>558</v>
      </c>
      <c r="H21" s="1290">
        <f>E21</f>
        <v>0</v>
      </c>
      <c r="I21" s="171">
        <f t="shared" si="2"/>
        <v>0</v>
      </c>
      <c r="J21" s="172"/>
    </row>
    <row r="22" spans="1:10" ht="275.25" customHeight="1" x14ac:dyDescent="0.3">
      <c r="A22" s="1212" t="s">
        <v>21</v>
      </c>
      <c r="B22" s="1199" t="s">
        <v>1143</v>
      </c>
      <c r="C22" s="1199" t="s">
        <v>19</v>
      </c>
      <c r="D22" s="171">
        <v>13219.27</v>
      </c>
      <c r="E22" s="1290">
        <v>3459.13</v>
      </c>
      <c r="F22" s="171">
        <f t="shared" ref="F22:F27" si="3">E22/D22*100</f>
        <v>26.16732996602687</v>
      </c>
      <c r="G22" s="1214" t="s">
        <v>1820</v>
      </c>
      <c r="H22" s="1290">
        <f t="shared" ref="H22:H24" si="4">E22</f>
        <v>3459.13</v>
      </c>
      <c r="I22" s="171">
        <f t="shared" si="2"/>
        <v>26.16732996602687</v>
      </c>
      <c r="J22" s="1193" t="s">
        <v>1766</v>
      </c>
    </row>
    <row r="23" spans="1:10" ht="80.25" customHeight="1" x14ac:dyDescent="0.3">
      <c r="A23" s="1363"/>
      <c r="B23" s="1364" t="s">
        <v>1819</v>
      </c>
      <c r="C23" s="1364"/>
      <c r="D23" s="1367"/>
      <c r="E23" s="1367"/>
      <c r="F23" s="1367"/>
      <c r="G23" s="1214" t="s">
        <v>1821</v>
      </c>
      <c r="H23" s="1367"/>
      <c r="I23" s="1367"/>
      <c r="J23" s="1366"/>
    </row>
    <row r="24" spans="1:10" ht="143.25" customHeight="1" x14ac:dyDescent="0.3">
      <c r="A24" s="1212" t="s">
        <v>26</v>
      </c>
      <c r="B24" s="173" t="s">
        <v>1144</v>
      </c>
      <c r="C24" s="1199" t="s">
        <v>19</v>
      </c>
      <c r="D24" s="171">
        <v>63238.57</v>
      </c>
      <c r="E24" s="1290">
        <v>34785.22</v>
      </c>
      <c r="F24" s="171">
        <f t="shared" si="3"/>
        <v>55.006335532255079</v>
      </c>
      <c r="G24" s="1215" t="s">
        <v>1822</v>
      </c>
      <c r="H24" s="1290">
        <f t="shared" si="4"/>
        <v>34785.22</v>
      </c>
      <c r="I24" s="171">
        <f t="shared" si="2"/>
        <v>55.006335532255079</v>
      </c>
      <c r="J24" s="1288" t="s">
        <v>1767</v>
      </c>
    </row>
    <row r="25" spans="1:10" ht="36" customHeight="1" x14ac:dyDescent="0.3">
      <c r="A25" s="1827" t="s">
        <v>27</v>
      </c>
      <c r="B25" s="1830" t="s">
        <v>1145</v>
      </c>
      <c r="C25" s="1199" t="s">
        <v>15</v>
      </c>
      <c r="D25" s="171">
        <f>D26+D27</f>
        <v>4900415.6900000004</v>
      </c>
      <c r="E25" s="1290">
        <f>E26+E27</f>
        <v>3382206.72</v>
      </c>
      <c r="F25" s="171">
        <f t="shared" si="3"/>
        <v>69.018771752402088</v>
      </c>
      <c r="G25" s="1823" t="s">
        <v>1768</v>
      </c>
      <c r="H25" s="1290">
        <f t="shared" ref="H25:H29" si="5">E25</f>
        <v>3382206.72</v>
      </c>
      <c r="I25" s="171">
        <f t="shared" ref="I25:I29" si="6">F25</f>
        <v>69.018771752402088</v>
      </c>
      <c r="J25" s="1874" t="s">
        <v>1786</v>
      </c>
    </row>
    <row r="26" spans="1:10" ht="218.25" customHeight="1" x14ac:dyDescent="0.3">
      <c r="A26" s="1828"/>
      <c r="B26" s="1831"/>
      <c r="C26" s="1199" t="s">
        <v>16</v>
      </c>
      <c r="D26" s="171">
        <v>4794047.6900000004</v>
      </c>
      <c r="E26" s="1290">
        <v>3302430.7200000002</v>
      </c>
      <c r="F26" s="171">
        <f t="shared" si="3"/>
        <v>68.886063167218921</v>
      </c>
      <c r="G26" s="1837"/>
      <c r="H26" s="1290">
        <f t="shared" si="5"/>
        <v>3302430.7200000002</v>
      </c>
      <c r="I26" s="171">
        <f t="shared" si="6"/>
        <v>68.886063167218921</v>
      </c>
      <c r="J26" s="1875"/>
    </row>
    <row r="27" spans="1:10" ht="197.25" customHeight="1" x14ac:dyDescent="0.3">
      <c r="A27" s="1829"/>
      <c r="B27" s="1832"/>
      <c r="C27" s="1199" t="s">
        <v>18</v>
      </c>
      <c r="D27" s="171">
        <v>106368</v>
      </c>
      <c r="E27" s="1290">
        <v>79776</v>
      </c>
      <c r="F27" s="171">
        <f t="shared" si="3"/>
        <v>75</v>
      </c>
      <c r="G27" s="1824"/>
      <c r="H27" s="1290">
        <f t="shared" si="5"/>
        <v>79776</v>
      </c>
      <c r="I27" s="171">
        <f t="shared" si="6"/>
        <v>75</v>
      </c>
      <c r="J27" s="1214"/>
    </row>
    <row r="28" spans="1:10" ht="25.5" customHeight="1" x14ac:dyDescent="0.3">
      <c r="A28" s="1827" t="s">
        <v>51</v>
      </c>
      <c r="B28" s="1830" t="s">
        <v>1146</v>
      </c>
      <c r="C28" s="1199" t="s">
        <v>15</v>
      </c>
      <c r="D28" s="171">
        <f>D29</f>
        <v>320985</v>
      </c>
      <c r="E28" s="1290">
        <v>194826.77</v>
      </c>
      <c r="F28" s="171">
        <f>E28/D28*100</f>
        <v>60.696534105955102</v>
      </c>
      <c r="G28" s="1823" t="s">
        <v>1769</v>
      </c>
      <c r="H28" s="1290">
        <f t="shared" si="5"/>
        <v>194826.77</v>
      </c>
      <c r="I28" s="171">
        <f t="shared" si="6"/>
        <v>60.696534105955102</v>
      </c>
      <c r="J28" s="1823" t="s">
        <v>1520</v>
      </c>
    </row>
    <row r="29" spans="1:10" ht="291.75" customHeight="1" x14ac:dyDescent="0.3">
      <c r="A29" s="1828"/>
      <c r="B29" s="1831"/>
      <c r="C29" s="1830" t="s">
        <v>16</v>
      </c>
      <c r="D29" s="1846">
        <v>320985</v>
      </c>
      <c r="E29" s="1846">
        <v>194826.77</v>
      </c>
      <c r="F29" s="1846">
        <f t="shared" ref="F29:F38" si="7">E29/D29*100</f>
        <v>60.696534105955102</v>
      </c>
      <c r="G29" s="1837"/>
      <c r="H29" s="1846">
        <f t="shared" si="5"/>
        <v>194826.77</v>
      </c>
      <c r="I29" s="1846">
        <f t="shared" si="6"/>
        <v>60.696534105955102</v>
      </c>
      <c r="J29" s="1837"/>
    </row>
    <row r="30" spans="1:10" ht="228" customHeight="1" x14ac:dyDescent="0.3">
      <c r="A30" s="1829"/>
      <c r="B30" s="1832"/>
      <c r="C30" s="1832"/>
      <c r="D30" s="1848"/>
      <c r="E30" s="1848"/>
      <c r="F30" s="1848"/>
      <c r="G30" s="1824"/>
      <c r="H30" s="1848"/>
      <c r="I30" s="1848"/>
      <c r="J30" s="1824"/>
    </row>
    <row r="31" spans="1:10" ht="161.25" customHeight="1" x14ac:dyDescent="0.3">
      <c r="A31" s="1212" t="s">
        <v>60</v>
      </c>
      <c r="B31" s="173" t="s">
        <v>1147</v>
      </c>
      <c r="C31" s="1199" t="s">
        <v>16</v>
      </c>
      <c r="D31" s="171">
        <v>101028</v>
      </c>
      <c r="E31" s="1290">
        <v>52042.9</v>
      </c>
      <c r="F31" s="171">
        <f t="shared" si="7"/>
        <v>51.513342835649524</v>
      </c>
      <c r="G31" s="1287" t="s">
        <v>1770</v>
      </c>
      <c r="H31" s="1290">
        <f t="shared" ref="H31" si="8">E31</f>
        <v>52042.9</v>
      </c>
      <c r="I31" s="171">
        <f t="shared" ref="I31" si="9">F31</f>
        <v>51.513342835649524</v>
      </c>
      <c r="J31" s="1193" t="s">
        <v>1771</v>
      </c>
    </row>
    <row r="32" spans="1:10" ht="163.5" customHeight="1" x14ac:dyDescent="0.3">
      <c r="A32" s="1212" t="s">
        <v>72</v>
      </c>
      <c r="B32" s="173" t="s">
        <v>1148</v>
      </c>
      <c r="C32" s="1199" t="s">
        <v>19</v>
      </c>
      <c r="D32" s="1290">
        <v>610499.51</v>
      </c>
      <c r="E32" s="1290">
        <v>433143.51</v>
      </c>
      <c r="F32" s="171">
        <f t="shared" ref="F32" si="10">E32/D32*100</f>
        <v>70.949034832149167</v>
      </c>
      <c r="G32" s="1215" t="s">
        <v>1507</v>
      </c>
      <c r="H32" s="1290">
        <f t="shared" ref="H32" si="11">E32</f>
        <v>433143.51</v>
      </c>
      <c r="I32" s="171">
        <f t="shared" ref="I32" si="12">F32</f>
        <v>70.949034832149167</v>
      </c>
      <c r="J32" s="1288" t="s">
        <v>1792</v>
      </c>
    </row>
    <row r="33" spans="1:10" ht="272.25" customHeight="1" x14ac:dyDescent="0.3">
      <c r="A33" s="1212" t="s">
        <v>331</v>
      </c>
      <c r="B33" s="173" t="s">
        <v>1149</v>
      </c>
      <c r="C33" s="1199" t="s">
        <v>19</v>
      </c>
      <c r="D33" s="1290">
        <v>227318.00000000003</v>
      </c>
      <c r="E33" s="1290">
        <v>112986.35999999999</v>
      </c>
      <c r="F33" s="171">
        <f t="shared" ref="F33" si="13">E33/D33*100</f>
        <v>49.704097343809103</v>
      </c>
      <c r="G33" s="1215" t="s">
        <v>1823</v>
      </c>
      <c r="H33" s="1290">
        <f t="shared" ref="H33" si="14">E33</f>
        <v>112986.35999999999</v>
      </c>
      <c r="I33" s="171">
        <f t="shared" ref="I33" si="15">F33</f>
        <v>49.704097343809103</v>
      </c>
      <c r="J33" s="1288" t="s">
        <v>1772</v>
      </c>
    </row>
    <row r="34" spans="1:10" ht="98.25" customHeight="1" x14ac:dyDescent="0.3">
      <c r="A34" s="1212" t="s">
        <v>352</v>
      </c>
      <c r="B34" s="173" t="s">
        <v>1150</v>
      </c>
      <c r="C34" s="1199" t="s">
        <v>19</v>
      </c>
      <c r="D34" s="1290">
        <v>70780.290000000008</v>
      </c>
      <c r="E34" s="1290">
        <v>46087.19</v>
      </c>
      <c r="F34" s="171">
        <f t="shared" ref="F34" si="16">E34/D34*100</f>
        <v>65.113027934754157</v>
      </c>
      <c r="G34" s="1215" t="s">
        <v>1773</v>
      </c>
      <c r="H34" s="1290">
        <f t="shared" ref="H34" si="17">E34</f>
        <v>46087.19</v>
      </c>
      <c r="I34" s="171">
        <f t="shared" ref="I34" si="18">F34</f>
        <v>65.113027934754157</v>
      </c>
      <c r="J34" s="1288" t="s">
        <v>1774</v>
      </c>
    </row>
    <row r="35" spans="1:10" ht="117.75" customHeight="1" x14ac:dyDescent="0.3">
      <c r="A35" s="1212" t="s">
        <v>508</v>
      </c>
      <c r="B35" s="173" t="s">
        <v>2084</v>
      </c>
      <c r="C35" s="1199" t="s">
        <v>19</v>
      </c>
      <c r="D35" s="1290">
        <v>620098.68000000005</v>
      </c>
      <c r="E35" s="1290">
        <v>440540.97</v>
      </c>
      <c r="F35" s="171">
        <f t="shared" ref="F35" si="19">E35/D35*100</f>
        <v>71.043687756277748</v>
      </c>
      <c r="G35" s="1215" t="s">
        <v>1521</v>
      </c>
      <c r="H35" s="1290">
        <f t="shared" ref="H35" si="20">E35</f>
        <v>440540.97</v>
      </c>
      <c r="I35" s="171">
        <f t="shared" ref="I35" si="21">F35</f>
        <v>71.043687756277748</v>
      </c>
      <c r="J35" s="1288" t="s">
        <v>1794</v>
      </c>
    </row>
    <row r="36" spans="1:10" ht="142.5" customHeight="1" x14ac:dyDescent="0.3">
      <c r="A36" s="1212" t="s">
        <v>1151</v>
      </c>
      <c r="B36" s="173" t="s">
        <v>1152</v>
      </c>
      <c r="C36" s="1199" t="s">
        <v>19</v>
      </c>
      <c r="D36" s="1290">
        <v>83648.760000000009</v>
      </c>
      <c r="E36" s="1290">
        <v>32322.44</v>
      </c>
      <c r="F36" s="171">
        <f t="shared" ref="F36" si="22">E36/D36*100</f>
        <v>38.640668433100494</v>
      </c>
      <c r="G36" s="1215" t="s">
        <v>1775</v>
      </c>
      <c r="H36" s="1290">
        <f t="shared" ref="H36" si="23">E36</f>
        <v>32322.44</v>
      </c>
      <c r="I36" s="171">
        <f t="shared" ref="I36" si="24">F36</f>
        <v>38.640668433100494</v>
      </c>
      <c r="J36" s="1288" t="s">
        <v>1776</v>
      </c>
    </row>
    <row r="37" spans="1:10" ht="107.25" customHeight="1" x14ac:dyDescent="0.3">
      <c r="A37" s="1212" t="s">
        <v>1153</v>
      </c>
      <c r="B37" s="173" t="s">
        <v>1154</v>
      </c>
      <c r="C37" s="1199" t="s">
        <v>19</v>
      </c>
      <c r="D37" s="1290">
        <v>96620.819999999992</v>
      </c>
      <c r="E37" s="1290">
        <v>64959.55</v>
      </c>
      <c r="F37" s="171">
        <f t="shared" ref="F37" si="25">E37/D37*100</f>
        <v>67.231420722780044</v>
      </c>
      <c r="G37" s="1287" t="s">
        <v>1777</v>
      </c>
      <c r="H37" s="1290">
        <f t="shared" ref="H37" si="26">E37</f>
        <v>64959.55</v>
      </c>
      <c r="I37" s="171">
        <f t="shared" ref="I37" si="27">F37</f>
        <v>67.231420722780044</v>
      </c>
      <c r="J37" s="1288" t="s">
        <v>1778</v>
      </c>
    </row>
    <row r="38" spans="1:10" ht="22.5" customHeight="1" x14ac:dyDescent="0.3">
      <c r="A38" s="1868" t="s">
        <v>12</v>
      </c>
      <c r="B38" s="1817" t="s">
        <v>1155</v>
      </c>
      <c r="C38" s="1340" t="s">
        <v>15</v>
      </c>
      <c r="D38" s="1341">
        <f>SUM(D39:D41)</f>
        <v>386335.42700000003</v>
      </c>
      <c r="E38" s="1285">
        <f>SUM(E39:E41)</f>
        <v>182981.12</v>
      </c>
      <c r="F38" s="1341">
        <f t="shared" si="7"/>
        <v>47.363277404016067</v>
      </c>
      <c r="G38" s="1863"/>
      <c r="H38" s="1285">
        <f t="shared" ref="H38:H41" si="28">E38</f>
        <v>182981.12</v>
      </c>
      <c r="I38" s="1198">
        <f t="shared" ref="I38:I41" si="29">F38</f>
        <v>47.363277404016067</v>
      </c>
      <c r="J38" s="1864"/>
    </row>
    <row r="39" spans="1:10" ht="59.25" customHeight="1" x14ac:dyDescent="0.3">
      <c r="A39" s="1869"/>
      <c r="B39" s="1818"/>
      <c r="C39" s="1342" t="s">
        <v>18</v>
      </c>
      <c r="D39" s="1341">
        <f>D50</f>
        <v>120477.05</v>
      </c>
      <c r="E39" s="1285">
        <f>E50</f>
        <v>56038.1</v>
      </c>
      <c r="F39" s="1341">
        <v>0</v>
      </c>
      <c r="G39" s="1863"/>
      <c r="H39" s="1285">
        <f t="shared" si="28"/>
        <v>56038.1</v>
      </c>
      <c r="I39" s="1198">
        <f t="shared" si="29"/>
        <v>0</v>
      </c>
      <c r="J39" s="1864"/>
    </row>
    <row r="40" spans="1:10" ht="87" customHeight="1" x14ac:dyDescent="0.3">
      <c r="A40" s="1869"/>
      <c r="B40" s="1818"/>
      <c r="C40" s="1340" t="s">
        <v>16</v>
      </c>
      <c r="D40" s="1341">
        <f>D43+D54+D51+D57+D58</f>
        <v>173635.77000000002</v>
      </c>
      <c r="E40" s="1285">
        <f>E43+E54+E51+E57+E58</f>
        <v>83630.14</v>
      </c>
      <c r="F40" s="1341">
        <f t="shared" ref="F40:F41" si="30">E40/D40*100</f>
        <v>48.164119639634158</v>
      </c>
      <c r="G40" s="1863"/>
      <c r="H40" s="1285">
        <f t="shared" si="28"/>
        <v>83630.14</v>
      </c>
      <c r="I40" s="1198">
        <f t="shared" si="29"/>
        <v>48.164119639634158</v>
      </c>
      <c r="J40" s="1864"/>
    </row>
    <row r="41" spans="1:10" ht="73.5" customHeight="1" x14ac:dyDescent="0.3">
      <c r="A41" s="1870"/>
      <c r="B41" s="1819"/>
      <c r="C41" s="1340" t="s">
        <v>19</v>
      </c>
      <c r="D41" s="1341">
        <f>D49+D53+D56</f>
        <v>92222.606999999989</v>
      </c>
      <c r="E41" s="1285">
        <f>E49+E53+E56</f>
        <v>43312.88</v>
      </c>
      <c r="F41" s="1341">
        <f t="shared" si="30"/>
        <v>46.965577540006002</v>
      </c>
      <c r="G41" s="1863"/>
      <c r="H41" s="1285">
        <f t="shared" si="28"/>
        <v>43312.88</v>
      </c>
      <c r="I41" s="1198">
        <f t="shared" si="29"/>
        <v>46.965577540006002</v>
      </c>
      <c r="J41" s="1864"/>
    </row>
    <row r="42" spans="1:10" ht="25.5" customHeight="1" x14ac:dyDescent="0.3">
      <c r="A42" s="1827" t="s">
        <v>66</v>
      </c>
      <c r="B42" s="1830" t="s">
        <v>1156</v>
      </c>
      <c r="C42" s="1217" t="s">
        <v>15</v>
      </c>
      <c r="D42" s="171">
        <f>D43</f>
        <v>127</v>
      </c>
      <c r="E42" s="1290">
        <f>E43</f>
        <v>48.98</v>
      </c>
      <c r="F42" s="171">
        <f>E42/D42*100</f>
        <v>38.566929133858267</v>
      </c>
      <c r="G42" s="1890" t="s">
        <v>1779</v>
      </c>
      <c r="H42" s="1290">
        <f>E42</f>
        <v>48.98</v>
      </c>
      <c r="I42" s="171">
        <f>H42/D42*100</f>
        <v>38.566929133858267</v>
      </c>
      <c r="J42" s="1835" t="s">
        <v>1778</v>
      </c>
    </row>
    <row r="43" spans="1:10" ht="95.25" customHeight="1" x14ac:dyDescent="0.3">
      <c r="A43" s="1828"/>
      <c r="B43" s="1831"/>
      <c r="C43" s="1199" t="s">
        <v>16</v>
      </c>
      <c r="D43" s="171">
        <v>127</v>
      </c>
      <c r="E43" s="1290">
        <v>48.98</v>
      </c>
      <c r="F43" s="171">
        <f>E43/D43*100</f>
        <v>38.566929133858267</v>
      </c>
      <c r="G43" s="1891"/>
      <c r="H43" s="1290">
        <f t="shared" ref="H43:H58" si="31">E43</f>
        <v>48.98</v>
      </c>
      <c r="I43" s="171">
        <f>H43/D43*100</f>
        <v>38.566929133858267</v>
      </c>
      <c r="J43" s="1836"/>
    </row>
    <row r="44" spans="1:10" ht="21.75" hidden="1" customHeight="1" x14ac:dyDescent="0.3">
      <c r="A44" s="1827" t="s">
        <v>111</v>
      </c>
      <c r="B44" s="1830" t="s">
        <v>226</v>
      </c>
      <c r="C44" s="1199" t="s">
        <v>15</v>
      </c>
      <c r="D44" s="171">
        <f>SUM(D45:D47)</f>
        <v>0</v>
      </c>
      <c r="E44" s="1290">
        <f>SUM(E45:E47)</f>
        <v>0</v>
      </c>
      <c r="F44" s="171" t="e">
        <f t="shared" ref="F44:F48" si="32">E44/D44*100</f>
        <v>#DIV/0!</v>
      </c>
      <c r="G44" s="1823"/>
      <c r="H44" s="1290">
        <f t="shared" si="31"/>
        <v>0</v>
      </c>
      <c r="I44" s="171" t="e">
        <f t="shared" ref="I44:I48" si="33">H44/D44*100</f>
        <v>#DIV/0!</v>
      </c>
      <c r="J44" s="1835" t="s">
        <v>408</v>
      </c>
    </row>
    <row r="45" spans="1:10" ht="73.5" hidden="1" customHeight="1" x14ac:dyDescent="0.3">
      <c r="A45" s="1828"/>
      <c r="B45" s="1831"/>
      <c r="C45" s="173" t="s">
        <v>18</v>
      </c>
      <c r="D45" s="171">
        <v>0</v>
      </c>
      <c r="E45" s="1290">
        <v>0</v>
      </c>
      <c r="F45" s="171" t="e">
        <f t="shared" si="32"/>
        <v>#DIV/0!</v>
      </c>
      <c r="G45" s="1837"/>
      <c r="H45" s="1290">
        <f t="shared" si="31"/>
        <v>0</v>
      </c>
      <c r="I45" s="171" t="e">
        <f t="shared" si="33"/>
        <v>#DIV/0!</v>
      </c>
      <c r="J45" s="1836"/>
    </row>
    <row r="46" spans="1:10" ht="84" hidden="1" customHeight="1" x14ac:dyDescent="0.3">
      <c r="A46" s="1828"/>
      <c r="B46" s="1831"/>
      <c r="C46" s="173" t="s">
        <v>16</v>
      </c>
      <c r="D46" s="171">
        <v>0</v>
      </c>
      <c r="E46" s="1290">
        <v>0</v>
      </c>
      <c r="F46" s="171" t="e">
        <f t="shared" si="32"/>
        <v>#DIV/0!</v>
      </c>
      <c r="G46" s="1837"/>
      <c r="H46" s="1290">
        <f t="shared" si="31"/>
        <v>0</v>
      </c>
      <c r="I46" s="171" t="e">
        <f t="shared" si="33"/>
        <v>#DIV/0!</v>
      </c>
      <c r="J46" s="1836"/>
    </row>
    <row r="47" spans="1:10" ht="102" hidden="1" customHeight="1" x14ac:dyDescent="0.3">
      <c r="A47" s="1829"/>
      <c r="B47" s="1832"/>
      <c r="C47" s="1218" t="s">
        <v>19</v>
      </c>
      <c r="D47" s="1195">
        <v>0</v>
      </c>
      <c r="E47" s="1289">
        <v>0</v>
      </c>
      <c r="F47" s="171" t="e">
        <f t="shared" si="32"/>
        <v>#DIV/0!</v>
      </c>
      <c r="G47" s="1824"/>
      <c r="H47" s="1289">
        <f t="shared" si="31"/>
        <v>0</v>
      </c>
      <c r="I47" s="171" t="e">
        <f t="shared" si="33"/>
        <v>#DIV/0!</v>
      </c>
      <c r="J47" s="1838"/>
    </row>
    <row r="48" spans="1:10" ht="19.5" customHeight="1" x14ac:dyDescent="0.3">
      <c r="A48" s="1839" t="s">
        <v>22</v>
      </c>
      <c r="B48" s="1840" t="s">
        <v>1157</v>
      </c>
      <c r="C48" s="173" t="s">
        <v>15</v>
      </c>
      <c r="D48" s="1367">
        <f>D49+D50+D51</f>
        <v>215137.57699999999</v>
      </c>
      <c r="E48" s="1367">
        <f>E49+E50+E51</f>
        <v>100068.03</v>
      </c>
      <c r="F48" s="1367">
        <f t="shared" si="32"/>
        <v>46.513506099401688</v>
      </c>
      <c r="G48" s="1365"/>
      <c r="H48" s="1367">
        <f>E48</f>
        <v>100068.03</v>
      </c>
      <c r="I48" s="1367">
        <f t="shared" si="33"/>
        <v>46.513506099401688</v>
      </c>
      <c r="J48" s="309"/>
    </row>
    <row r="49" spans="1:10" ht="103.5" customHeight="1" x14ac:dyDescent="0.3">
      <c r="A49" s="1839"/>
      <c r="B49" s="1840"/>
      <c r="C49" s="1364" t="s">
        <v>19</v>
      </c>
      <c r="D49" s="1367">
        <v>21513.757000000001</v>
      </c>
      <c r="E49" s="1367">
        <v>10006.799999999999</v>
      </c>
      <c r="F49" s="1367">
        <f t="shared" ref="F49:F50" si="34">E49/D49*100</f>
        <v>46.513493668260722</v>
      </c>
      <c r="G49" s="1841" t="s">
        <v>1593</v>
      </c>
      <c r="H49" s="1367">
        <f t="shared" ref="H49:H51" si="35">E49</f>
        <v>10006.799999999999</v>
      </c>
      <c r="I49" s="1367">
        <f t="shared" ref="I49:I57" si="36">F49</f>
        <v>46.513493668260722</v>
      </c>
      <c r="J49" s="1842" t="s">
        <v>1780</v>
      </c>
    </row>
    <row r="50" spans="1:10" ht="64.5" customHeight="1" x14ac:dyDescent="0.3">
      <c r="A50" s="1839"/>
      <c r="B50" s="1840"/>
      <c r="C50" s="1364" t="s">
        <v>18</v>
      </c>
      <c r="D50" s="1367">
        <v>120477.05</v>
      </c>
      <c r="E50" s="1367">
        <v>56038.1</v>
      </c>
      <c r="F50" s="1367">
        <f t="shared" si="34"/>
        <v>46.513506099294425</v>
      </c>
      <c r="G50" s="1841"/>
      <c r="H50" s="1367">
        <f t="shared" si="35"/>
        <v>56038.1</v>
      </c>
      <c r="I50" s="1367">
        <f t="shared" si="36"/>
        <v>46.513506099294425</v>
      </c>
      <c r="J50" s="1842"/>
    </row>
    <row r="51" spans="1:10" ht="127.5" customHeight="1" x14ac:dyDescent="0.3">
      <c r="A51" s="1839"/>
      <c r="B51" s="1840"/>
      <c r="C51" s="1217" t="s">
        <v>16</v>
      </c>
      <c r="D51" s="1367">
        <f>73146.77</f>
        <v>73146.77</v>
      </c>
      <c r="E51" s="1367">
        <v>34023.129999999997</v>
      </c>
      <c r="F51" s="1367">
        <f t="shared" ref="F51:F57" si="37">E51/D51*100</f>
        <v>46.513509755796456</v>
      </c>
      <c r="G51" s="1841"/>
      <c r="H51" s="1367">
        <f t="shared" si="35"/>
        <v>34023.129999999997</v>
      </c>
      <c r="I51" s="1367">
        <f t="shared" si="36"/>
        <v>46.513509755796456</v>
      </c>
      <c r="J51" s="1842"/>
    </row>
    <row r="52" spans="1:10" ht="30" customHeight="1" x14ac:dyDescent="0.3">
      <c r="A52" s="1839" t="s">
        <v>220</v>
      </c>
      <c r="B52" s="1840" t="s">
        <v>1158</v>
      </c>
      <c r="C52" s="1217" t="s">
        <v>15</v>
      </c>
      <c r="D52" s="171">
        <f>D53+D54</f>
        <v>127292</v>
      </c>
      <c r="E52" s="1290">
        <f>E53+E54</f>
        <v>60860.66</v>
      </c>
      <c r="F52" s="171">
        <f t="shared" si="37"/>
        <v>47.811849919869282</v>
      </c>
      <c r="G52" s="1215"/>
      <c r="H52" s="1290">
        <f>E52</f>
        <v>60860.66</v>
      </c>
      <c r="I52" s="171">
        <f t="shared" si="36"/>
        <v>47.811849919869282</v>
      </c>
      <c r="J52" s="1193"/>
    </row>
    <row r="53" spans="1:10" ht="97.5" customHeight="1" x14ac:dyDescent="0.3">
      <c r="A53" s="1839"/>
      <c r="B53" s="1840"/>
      <c r="C53" s="1199" t="s">
        <v>19</v>
      </c>
      <c r="D53" s="171">
        <v>47606</v>
      </c>
      <c r="E53" s="1290">
        <v>22760.94</v>
      </c>
      <c r="F53" s="171">
        <f t="shared" si="37"/>
        <v>47.811074234340204</v>
      </c>
      <c r="G53" s="1841" t="s">
        <v>1781</v>
      </c>
      <c r="H53" s="1290">
        <f t="shared" ref="H53:H54" si="38">E53</f>
        <v>22760.94</v>
      </c>
      <c r="I53" s="171">
        <f t="shared" si="36"/>
        <v>47.811074234340204</v>
      </c>
      <c r="J53" s="1842" t="s">
        <v>1780</v>
      </c>
    </row>
    <row r="54" spans="1:10" ht="82.5" customHeight="1" x14ac:dyDescent="0.3">
      <c r="A54" s="1839"/>
      <c r="B54" s="1840"/>
      <c r="C54" s="1217" t="s">
        <v>16</v>
      </c>
      <c r="D54" s="171">
        <v>79686</v>
      </c>
      <c r="E54" s="1290">
        <v>38099.72</v>
      </c>
      <c r="F54" s="171">
        <f t="shared" si="37"/>
        <v>47.812313329819546</v>
      </c>
      <c r="G54" s="1841"/>
      <c r="H54" s="1290">
        <f t="shared" si="38"/>
        <v>38099.72</v>
      </c>
      <c r="I54" s="171">
        <f t="shared" si="36"/>
        <v>47.812313329819546</v>
      </c>
      <c r="J54" s="1842"/>
    </row>
    <row r="55" spans="1:10" ht="20.25" customHeight="1" x14ac:dyDescent="0.3">
      <c r="A55" s="1827" t="s">
        <v>222</v>
      </c>
      <c r="B55" s="1830" t="s">
        <v>1159</v>
      </c>
      <c r="C55" s="1217" t="s">
        <v>15</v>
      </c>
      <c r="D55" s="171">
        <f>D56+D57</f>
        <v>42657.85</v>
      </c>
      <c r="E55" s="1290">
        <f>E56+E57</f>
        <v>21092.83</v>
      </c>
      <c r="F55" s="171">
        <f t="shared" si="37"/>
        <v>49.446537976011456</v>
      </c>
      <c r="G55" s="1196"/>
      <c r="H55" s="1290">
        <f>E55</f>
        <v>21092.83</v>
      </c>
      <c r="I55" s="171">
        <f t="shared" si="36"/>
        <v>49.446537976011456</v>
      </c>
      <c r="J55" s="1192"/>
    </row>
    <row r="56" spans="1:10" ht="96" customHeight="1" x14ac:dyDescent="0.3">
      <c r="A56" s="1828"/>
      <c r="B56" s="1831"/>
      <c r="C56" s="1199" t="s">
        <v>19</v>
      </c>
      <c r="D56" s="171">
        <v>23102.85</v>
      </c>
      <c r="E56" s="1290">
        <v>10545.14</v>
      </c>
      <c r="F56" s="171">
        <f t="shared" si="37"/>
        <v>45.644325267228936</v>
      </c>
      <c r="G56" s="1823" t="s">
        <v>1782</v>
      </c>
      <c r="H56" s="1290">
        <f t="shared" ref="H56:H57" si="39">E56</f>
        <v>10545.14</v>
      </c>
      <c r="I56" s="171">
        <f t="shared" si="36"/>
        <v>45.644325267228936</v>
      </c>
      <c r="J56" s="1835" t="s">
        <v>1783</v>
      </c>
    </row>
    <row r="57" spans="1:10" ht="77.25" customHeight="1" x14ac:dyDescent="0.3">
      <c r="A57" s="1829"/>
      <c r="B57" s="1832"/>
      <c r="C57" s="1217" t="s">
        <v>16</v>
      </c>
      <c r="D57" s="171">
        <v>19555</v>
      </c>
      <c r="E57" s="1290">
        <v>10547.69</v>
      </c>
      <c r="F57" s="171">
        <f t="shared" si="37"/>
        <v>53.938583482485299</v>
      </c>
      <c r="G57" s="1824"/>
      <c r="H57" s="1290">
        <f t="shared" si="39"/>
        <v>10547.69</v>
      </c>
      <c r="I57" s="171">
        <f t="shared" si="36"/>
        <v>53.938583482485299</v>
      </c>
      <c r="J57" s="1836"/>
    </row>
    <row r="58" spans="1:10" ht="147.75" customHeight="1" x14ac:dyDescent="0.3">
      <c r="A58" s="1212" t="s">
        <v>223</v>
      </c>
      <c r="B58" s="173" t="s">
        <v>1160</v>
      </c>
      <c r="C58" s="1199" t="s">
        <v>16</v>
      </c>
      <c r="D58" s="171">
        <v>1121</v>
      </c>
      <c r="E58" s="1290">
        <v>910.62</v>
      </c>
      <c r="F58" s="171">
        <f t="shared" ref="F58" si="40">E58/D58*100</f>
        <v>81.2328278322926</v>
      </c>
      <c r="G58" s="1215" t="s">
        <v>1784</v>
      </c>
      <c r="H58" s="1290">
        <f t="shared" si="31"/>
        <v>910.62</v>
      </c>
      <c r="I58" s="171">
        <f t="shared" ref="I58" si="41">F58</f>
        <v>81.2328278322926</v>
      </c>
      <c r="J58" s="1288" t="s">
        <v>1780</v>
      </c>
    </row>
    <row r="59" spans="1:10" s="1210" customFormat="1" ht="24" customHeight="1" x14ac:dyDescent="0.3">
      <c r="A59" s="1833" t="s">
        <v>114</v>
      </c>
      <c r="B59" s="1834" t="s">
        <v>1161</v>
      </c>
      <c r="C59" s="506" t="s">
        <v>15</v>
      </c>
      <c r="D59" s="1198">
        <f>D60</f>
        <v>10044.16</v>
      </c>
      <c r="E59" s="1285">
        <f>E60</f>
        <v>8223.8799999999992</v>
      </c>
      <c r="F59" s="1198">
        <f t="shared" ref="F59:F60" si="42">E59/D59*100</f>
        <v>81.877230151650309</v>
      </c>
      <c r="G59" s="1815"/>
      <c r="H59" s="1285">
        <f>E59</f>
        <v>8223.8799999999992</v>
      </c>
      <c r="I59" s="1198">
        <f>F59</f>
        <v>81.877230151650309</v>
      </c>
      <c r="J59" s="1816"/>
    </row>
    <row r="60" spans="1:10" s="1210" customFormat="1" ht="93" customHeight="1" x14ac:dyDescent="0.3">
      <c r="A60" s="1833"/>
      <c r="B60" s="1834"/>
      <c r="C60" s="506" t="s">
        <v>19</v>
      </c>
      <c r="D60" s="1198">
        <f>D61</f>
        <v>10044.16</v>
      </c>
      <c r="E60" s="1285">
        <f>E61</f>
        <v>8223.8799999999992</v>
      </c>
      <c r="F60" s="1198">
        <f t="shared" si="42"/>
        <v>81.877230151650309</v>
      </c>
      <c r="G60" s="1815"/>
      <c r="H60" s="1285">
        <f>E60</f>
        <v>8223.8799999999992</v>
      </c>
      <c r="I60" s="1198">
        <f>F60</f>
        <v>81.877230151650309</v>
      </c>
      <c r="J60" s="1816"/>
    </row>
    <row r="61" spans="1:10" ht="133.5" customHeight="1" x14ac:dyDescent="0.3">
      <c r="A61" s="1212" t="s">
        <v>238</v>
      </c>
      <c r="B61" s="173" t="s">
        <v>1162</v>
      </c>
      <c r="C61" s="1199" t="s">
        <v>19</v>
      </c>
      <c r="D61" s="171">
        <v>10044.16</v>
      </c>
      <c r="E61" s="1290">
        <v>8223.8799999999992</v>
      </c>
      <c r="F61" s="171">
        <f t="shared" ref="F61" si="43">E61/D61*100</f>
        <v>81.877230151650309</v>
      </c>
      <c r="G61" s="1215" t="s">
        <v>1594</v>
      </c>
      <c r="H61" s="1290">
        <f t="shared" ref="H61" si="44">E61</f>
        <v>8223.8799999999992</v>
      </c>
      <c r="I61" s="171">
        <f t="shared" ref="I61" si="45">F61</f>
        <v>81.877230151650309</v>
      </c>
      <c r="J61" s="1288" t="s">
        <v>1780</v>
      </c>
    </row>
    <row r="62" spans="1:10" hidden="1" x14ac:dyDescent="0.3">
      <c r="A62" s="1880" t="s">
        <v>216</v>
      </c>
      <c r="B62" s="1880"/>
      <c r="C62" s="1880"/>
      <c r="D62" s="1880"/>
      <c r="E62" s="1880"/>
      <c r="F62" s="1880"/>
      <c r="G62" s="1880"/>
      <c r="H62" s="1880"/>
      <c r="I62" s="1880"/>
      <c r="J62" s="1880"/>
    </row>
    <row r="63" spans="1:10" s="1210" customFormat="1" hidden="1" x14ac:dyDescent="0.3">
      <c r="A63" s="1849" t="s">
        <v>9</v>
      </c>
      <c r="B63" s="1834" t="s">
        <v>1029</v>
      </c>
      <c r="C63" s="506" t="s">
        <v>15</v>
      </c>
      <c r="D63" s="1198">
        <f>D65</f>
        <v>0</v>
      </c>
      <c r="E63" s="1285">
        <f>E65</f>
        <v>0</v>
      </c>
      <c r="F63" s="1198" t="e">
        <f>E63/D63*100</f>
        <v>#DIV/0!</v>
      </c>
      <c r="G63" s="1209"/>
      <c r="H63" s="1285">
        <f>H65</f>
        <v>0</v>
      </c>
      <c r="I63" s="1198" t="e">
        <f>H63/D63*100</f>
        <v>#DIV/0!</v>
      </c>
      <c r="J63" s="1209"/>
    </row>
    <row r="64" spans="1:10" s="1210" customFormat="1" ht="72.75" hidden="1" customHeight="1" x14ac:dyDescent="0.3">
      <c r="A64" s="1849"/>
      <c r="B64" s="1834"/>
      <c r="C64" s="506" t="s">
        <v>16</v>
      </c>
      <c r="D64" s="1198">
        <v>0</v>
      </c>
      <c r="E64" s="1285">
        <v>0</v>
      </c>
      <c r="F64" s="1198">
        <v>0</v>
      </c>
      <c r="G64" s="1850"/>
      <c r="H64" s="1285">
        <v>0</v>
      </c>
      <c r="I64" s="1198">
        <v>0</v>
      </c>
      <c r="J64" s="1851"/>
    </row>
    <row r="65" spans="1:10" s="1210" customFormat="1" ht="93.75" hidden="1" x14ac:dyDescent="0.3">
      <c r="A65" s="1849"/>
      <c r="B65" s="1834"/>
      <c r="C65" s="506" t="s">
        <v>19</v>
      </c>
      <c r="D65" s="1198">
        <f>D69</f>
        <v>0</v>
      </c>
      <c r="E65" s="1285">
        <f>E69</f>
        <v>0</v>
      </c>
      <c r="F65" s="1198" t="e">
        <f>E65/D65*100</f>
        <v>#DIV/0!</v>
      </c>
      <c r="G65" s="1850"/>
      <c r="H65" s="1285">
        <f>H69</f>
        <v>0</v>
      </c>
      <c r="I65" s="1198" t="e">
        <f>H65/D65*100</f>
        <v>#DIV/0!</v>
      </c>
      <c r="J65" s="1851"/>
    </row>
    <row r="66" spans="1:10" s="1210" customFormat="1" hidden="1" x14ac:dyDescent="0.3">
      <c r="A66" s="1852" t="s">
        <v>21</v>
      </c>
      <c r="B66" s="1840" t="s">
        <v>440</v>
      </c>
      <c r="C66" s="1199" t="s">
        <v>15</v>
      </c>
      <c r="D66" s="171">
        <v>0</v>
      </c>
      <c r="E66" s="1290">
        <v>0</v>
      </c>
      <c r="F66" s="171">
        <v>0</v>
      </c>
      <c r="G66" s="1846"/>
      <c r="H66" s="1290">
        <v>0</v>
      </c>
      <c r="I66" s="171">
        <v>0</v>
      </c>
      <c r="J66" s="1843" t="s">
        <v>406</v>
      </c>
    </row>
    <row r="67" spans="1:10" s="1210" customFormat="1" ht="75" hidden="1" x14ac:dyDescent="0.3">
      <c r="A67" s="1852"/>
      <c r="B67" s="1840"/>
      <c r="C67" s="1199" t="s">
        <v>16</v>
      </c>
      <c r="D67" s="171">
        <v>0</v>
      </c>
      <c r="E67" s="1290">
        <v>0</v>
      </c>
      <c r="F67" s="171">
        <v>0</v>
      </c>
      <c r="G67" s="1847"/>
      <c r="H67" s="1290">
        <v>0</v>
      </c>
      <c r="I67" s="171">
        <v>0</v>
      </c>
      <c r="J67" s="1844"/>
    </row>
    <row r="68" spans="1:10" s="1210" customFormat="1" ht="88.5" hidden="1" customHeight="1" x14ac:dyDescent="0.3">
      <c r="A68" s="1852"/>
      <c r="B68" s="1840"/>
      <c r="C68" s="1199" t="s">
        <v>19</v>
      </c>
      <c r="D68" s="171">
        <v>0</v>
      </c>
      <c r="E68" s="1290">
        <v>0</v>
      </c>
      <c r="F68" s="171">
        <v>0</v>
      </c>
      <c r="G68" s="1848"/>
      <c r="H68" s="1290">
        <v>0</v>
      </c>
      <c r="I68" s="171">
        <v>0</v>
      </c>
      <c r="J68" s="1845"/>
    </row>
    <row r="69" spans="1:10" s="1210" customFormat="1" ht="93.75" hidden="1" customHeight="1" x14ac:dyDescent="0.3">
      <c r="A69" s="1211" t="s">
        <v>11</v>
      </c>
      <c r="B69" s="1199" t="s">
        <v>443</v>
      </c>
      <c r="C69" s="1199" t="s">
        <v>19</v>
      </c>
      <c r="D69" s="171">
        <v>0</v>
      </c>
      <c r="E69" s="1290">
        <v>0</v>
      </c>
      <c r="F69" s="171">
        <v>0</v>
      </c>
      <c r="G69" s="174"/>
      <c r="H69" s="1290">
        <v>0</v>
      </c>
      <c r="I69" s="171">
        <v>0</v>
      </c>
      <c r="J69" s="174"/>
    </row>
    <row r="70" spans="1:10" ht="22.5" hidden="1" customHeight="1" x14ac:dyDescent="0.3">
      <c r="A70" s="1833" t="s">
        <v>12</v>
      </c>
      <c r="B70" s="1834" t="s">
        <v>1021</v>
      </c>
      <c r="C70" s="506" t="s">
        <v>15</v>
      </c>
      <c r="D70" s="1198">
        <f>D71+D72</f>
        <v>741584.82000000007</v>
      </c>
      <c r="E70" s="1285">
        <f>E71+E72</f>
        <v>154211.68999999997</v>
      </c>
      <c r="F70" s="177">
        <f>E70/D70*100</f>
        <v>20.794882236127751</v>
      </c>
      <c r="G70" s="1850"/>
      <c r="H70" s="1285">
        <f>E70</f>
        <v>154211.68999999997</v>
      </c>
      <c r="I70" s="1198">
        <f t="shared" ref="I70:I91" si="46">F70</f>
        <v>20.794882236127751</v>
      </c>
      <c r="J70" s="1853"/>
    </row>
    <row r="71" spans="1:10" ht="74.25" hidden="1" customHeight="1" x14ac:dyDescent="0.3">
      <c r="A71" s="1833"/>
      <c r="B71" s="1834"/>
      <c r="C71" s="506" t="s">
        <v>16</v>
      </c>
      <c r="D71" s="1198">
        <f>D73+D74+D75+D79</f>
        <v>126307</v>
      </c>
      <c r="E71" s="1285">
        <f>E73+E74+E75+E79</f>
        <v>12149.24</v>
      </c>
      <c r="F71" s="177">
        <f>E71/D71*100</f>
        <v>9.6188176427276399</v>
      </c>
      <c r="G71" s="1850"/>
      <c r="H71" s="1285">
        <f>E71</f>
        <v>12149.24</v>
      </c>
      <c r="I71" s="1198">
        <f t="shared" si="46"/>
        <v>9.6188176427276399</v>
      </c>
      <c r="J71" s="1853"/>
    </row>
    <row r="72" spans="1:10" ht="94.5" hidden="1" customHeight="1" x14ac:dyDescent="0.3">
      <c r="A72" s="1833"/>
      <c r="B72" s="1834"/>
      <c r="C72" s="506" t="s">
        <v>19</v>
      </c>
      <c r="D72" s="1198">
        <f>D76+D77+D80</f>
        <v>615277.82000000007</v>
      </c>
      <c r="E72" s="1285">
        <f>E76+E77+E80</f>
        <v>142062.44999999998</v>
      </c>
      <c r="F72" s="177">
        <f>E72/D72*100</f>
        <v>23.089155074694546</v>
      </c>
      <c r="G72" s="1850"/>
      <c r="H72" s="1285">
        <f>E72</f>
        <v>142062.44999999998</v>
      </c>
      <c r="I72" s="1198">
        <f t="shared" si="46"/>
        <v>23.089155074694546</v>
      </c>
      <c r="J72" s="1853"/>
    </row>
    <row r="73" spans="1:10" s="1213" customFormat="1" ht="259.5" hidden="1" customHeight="1" x14ac:dyDescent="0.25">
      <c r="A73" s="1212" t="s">
        <v>13</v>
      </c>
      <c r="B73" s="1199" t="s">
        <v>218</v>
      </c>
      <c r="C73" s="1199" t="s">
        <v>16</v>
      </c>
      <c r="D73" s="171">
        <v>0</v>
      </c>
      <c r="E73" s="1290">
        <v>0</v>
      </c>
      <c r="F73" s="171">
        <v>0</v>
      </c>
      <c r="G73" s="172"/>
      <c r="H73" s="1290">
        <f>E73</f>
        <v>0</v>
      </c>
      <c r="I73" s="171">
        <f t="shared" si="46"/>
        <v>0</v>
      </c>
      <c r="J73" s="172"/>
    </row>
    <row r="74" spans="1:10" ht="184.5" hidden="1" customHeight="1" x14ac:dyDescent="0.3">
      <c r="A74" s="1212" t="s">
        <v>22</v>
      </c>
      <c r="B74" s="173" t="s">
        <v>219</v>
      </c>
      <c r="C74" s="1199" t="s">
        <v>16</v>
      </c>
      <c r="D74" s="171">
        <v>0</v>
      </c>
      <c r="E74" s="1290">
        <v>0</v>
      </c>
      <c r="F74" s="171">
        <v>0</v>
      </c>
      <c r="G74" s="174" t="s">
        <v>558</v>
      </c>
      <c r="H74" s="1290">
        <f>E74</f>
        <v>0</v>
      </c>
      <c r="I74" s="171">
        <f t="shared" si="46"/>
        <v>0</v>
      </c>
      <c r="J74" s="172"/>
    </row>
    <row r="75" spans="1:10" ht="153.75" hidden="1" customHeight="1" x14ac:dyDescent="0.3">
      <c r="A75" s="1212" t="s">
        <v>220</v>
      </c>
      <c r="B75" s="1199" t="s">
        <v>221</v>
      </c>
      <c r="C75" s="1199" t="s">
        <v>16</v>
      </c>
      <c r="D75" s="171">
        <v>98812</v>
      </c>
      <c r="E75" s="1290">
        <v>11701.98</v>
      </c>
      <c r="F75" s="171">
        <f t="shared" ref="F75:F84" si="47">E75/D75*100</f>
        <v>11.842670930656194</v>
      </c>
      <c r="G75" s="172" t="s">
        <v>938</v>
      </c>
      <c r="H75" s="1290">
        <f t="shared" ref="H75:H84" si="48">E75</f>
        <v>11701.98</v>
      </c>
      <c r="I75" s="171">
        <f t="shared" si="46"/>
        <v>11.842670930656194</v>
      </c>
      <c r="J75" s="169" t="s">
        <v>939</v>
      </c>
    </row>
    <row r="76" spans="1:10" ht="163.5" hidden="1" customHeight="1" x14ac:dyDescent="0.3">
      <c r="A76" s="1212" t="s">
        <v>222</v>
      </c>
      <c r="B76" s="173" t="s">
        <v>1140</v>
      </c>
      <c r="C76" s="1199" t="s">
        <v>19</v>
      </c>
      <c r="D76" s="171">
        <v>575056.86</v>
      </c>
      <c r="E76" s="1290">
        <v>137795.87</v>
      </c>
      <c r="F76" s="171">
        <f t="shared" si="47"/>
        <v>23.962129588368008</v>
      </c>
      <c r="G76" s="170" t="s">
        <v>1038</v>
      </c>
      <c r="H76" s="1290">
        <f t="shared" si="48"/>
        <v>137795.87</v>
      </c>
      <c r="I76" s="171">
        <f t="shared" si="46"/>
        <v>23.962129588368008</v>
      </c>
      <c r="J76" s="169" t="s">
        <v>990</v>
      </c>
    </row>
    <row r="77" spans="1:10" ht="123.75" hidden="1" customHeight="1" x14ac:dyDescent="0.3">
      <c r="A77" s="1212" t="s">
        <v>223</v>
      </c>
      <c r="B77" s="1199" t="s">
        <v>224</v>
      </c>
      <c r="C77" s="1199" t="s">
        <v>19</v>
      </c>
      <c r="D77" s="171">
        <v>28036.560000000001</v>
      </c>
      <c r="E77" s="1290">
        <v>0</v>
      </c>
      <c r="F77" s="171">
        <f t="shared" si="47"/>
        <v>0</v>
      </c>
      <c r="G77" s="170" t="s">
        <v>986</v>
      </c>
      <c r="H77" s="1290">
        <f t="shared" si="48"/>
        <v>0</v>
      </c>
      <c r="I77" s="171">
        <f t="shared" si="46"/>
        <v>0</v>
      </c>
      <c r="J77" s="172" t="s">
        <v>994</v>
      </c>
    </row>
    <row r="78" spans="1:10" ht="25.5" hidden="1" customHeight="1" x14ac:dyDescent="0.3">
      <c r="A78" s="1827" t="s">
        <v>403</v>
      </c>
      <c r="B78" s="1830" t="s">
        <v>404</v>
      </c>
      <c r="C78" s="1199" t="s">
        <v>15</v>
      </c>
      <c r="D78" s="171">
        <f>D79+D80</f>
        <v>39679.4</v>
      </c>
      <c r="E78" s="1290">
        <f>E79+E80</f>
        <v>4713.84</v>
      </c>
      <c r="F78" s="171">
        <f>E78/D78*100</f>
        <v>11.879816731099764</v>
      </c>
      <c r="G78" s="1854" t="s">
        <v>1039</v>
      </c>
      <c r="H78" s="1290">
        <f>H79+H80</f>
        <v>4713.84</v>
      </c>
      <c r="I78" s="171">
        <f>H78/D78*100</f>
        <v>11.879816731099764</v>
      </c>
      <c r="J78" s="1854" t="s">
        <v>990</v>
      </c>
    </row>
    <row r="79" spans="1:10" ht="78.75" hidden="1" customHeight="1" x14ac:dyDescent="0.3">
      <c r="A79" s="1828"/>
      <c r="B79" s="1831"/>
      <c r="C79" s="1199" t="s">
        <v>16</v>
      </c>
      <c r="D79" s="171">
        <v>27495</v>
      </c>
      <c r="E79" s="1290">
        <v>447.26</v>
      </c>
      <c r="F79" s="171">
        <f t="shared" ref="F79:F80" si="49">E79/D79*100</f>
        <v>1.6266957628659755</v>
      </c>
      <c r="G79" s="1855"/>
      <c r="H79" s="1290">
        <f>E79</f>
        <v>447.26</v>
      </c>
      <c r="I79" s="171">
        <f t="shared" ref="I79:I80" si="50">H79/D79*100</f>
        <v>1.6266957628659755</v>
      </c>
      <c r="J79" s="1855"/>
    </row>
    <row r="80" spans="1:10" ht="99.75" hidden="1" customHeight="1" x14ac:dyDescent="0.3">
      <c r="A80" s="1829"/>
      <c r="B80" s="1832"/>
      <c r="C80" s="1199" t="s">
        <v>19</v>
      </c>
      <c r="D80" s="171">
        <v>12184.4</v>
      </c>
      <c r="E80" s="1290">
        <v>4266.58</v>
      </c>
      <c r="F80" s="171">
        <f t="shared" si="49"/>
        <v>35.016742720199602</v>
      </c>
      <c r="G80" s="1856"/>
      <c r="H80" s="1290">
        <f>E80</f>
        <v>4266.58</v>
      </c>
      <c r="I80" s="171">
        <f t="shared" si="50"/>
        <v>35.016742720199602</v>
      </c>
      <c r="J80" s="1856"/>
    </row>
    <row r="81" spans="1:10" ht="22.5" hidden="1" customHeight="1" x14ac:dyDescent="0.3">
      <c r="A81" s="1868" t="s">
        <v>14</v>
      </c>
      <c r="B81" s="1817" t="s">
        <v>407</v>
      </c>
      <c r="C81" s="1216" t="s">
        <v>15</v>
      </c>
      <c r="D81" s="1198">
        <f>SUM(D82:D84)</f>
        <v>16798</v>
      </c>
      <c r="E81" s="1285">
        <f>SUM(E82:E84)</f>
        <v>1910.75</v>
      </c>
      <c r="F81" s="1198">
        <f t="shared" si="47"/>
        <v>11.374866055482794</v>
      </c>
      <c r="G81" s="1863"/>
      <c r="H81" s="1285">
        <f t="shared" si="48"/>
        <v>1910.75</v>
      </c>
      <c r="I81" s="1198">
        <f t="shared" si="46"/>
        <v>11.374866055482794</v>
      </c>
      <c r="J81" s="1864"/>
    </row>
    <row r="82" spans="1:10" ht="56.25" hidden="1" customHeight="1" x14ac:dyDescent="0.3">
      <c r="A82" s="1869"/>
      <c r="B82" s="1818"/>
      <c r="C82" s="506" t="s">
        <v>18</v>
      </c>
      <c r="D82" s="1198">
        <f t="shared" ref="D82" si="51">D89</f>
        <v>0</v>
      </c>
      <c r="E82" s="1285">
        <f>E89</f>
        <v>0</v>
      </c>
      <c r="F82" s="1198">
        <v>0</v>
      </c>
      <c r="G82" s="1863"/>
      <c r="H82" s="1285">
        <f t="shared" si="48"/>
        <v>0</v>
      </c>
      <c r="I82" s="1198">
        <f t="shared" si="46"/>
        <v>0</v>
      </c>
      <c r="J82" s="1864"/>
    </row>
    <row r="83" spans="1:10" ht="70.5" hidden="1" customHeight="1" x14ac:dyDescent="0.3">
      <c r="A83" s="1869"/>
      <c r="B83" s="1818"/>
      <c r="C83" s="1216" t="s">
        <v>16</v>
      </c>
      <c r="D83" s="1198">
        <f>D86+D90</f>
        <v>10667</v>
      </c>
      <c r="E83" s="1285">
        <f>E86+E90</f>
        <v>888.92</v>
      </c>
      <c r="F83" s="1198">
        <f t="shared" si="47"/>
        <v>8.3333645823568006</v>
      </c>
      <c r="G83" s="1863"/>
      <c r="H83" s="1285">
        <f t="shared" si="48"/>
        <v>888.92</v>
      </c>
      <c r="I83" s="1198">
        <f t="shared" si="46"/>
        <v>8.3333645823568006</v>
      </c>
      <c r="J83" s="1864"/>
    </row>
    <row r="84" spans="1:10" ht="90" hidden="1" customHeight="1" x14ac:dyDescent="0.3">
      <c r="A84" s="1870"/>
      <c r="B84" s="1819"/>
      <c r="C84" s="1216" t="s">
        <v>19</v>
      </c>
      <c r="D84" s="1198">
        <f>D87+D91</f>
        <v>6131</v>
      </c>
      <c r="E84" s="1285">
        <f>E87+E91</f>
        <v>1021.83</v>
      </c>
      <c r="F84" s="1198">
        <f t="shared" si="47"/>
        <v>16.666612298156906</v>
      </c>
      <c r="G84" s="1863"/>
      <c r="H84" s="1285">
        <f t="shared" si="48"/>
        <v>1021.83</v>
      </c>
      <c r="I84" s="1198">
        <f t="shared" si="46"/>
        <v>16.666612298156906</v>
      </c>
      <c r="J84" s="1864"/>
    </row>
    <row r="85" spans="1:10" ht="20.25" hidden="1" customHeight="1" x14ac:dyDescent="0.3">
      <c r="A85" s="1827" t="s">
        <v>110</v>
      </c>
      <c r="B85" s="1830" t="s">
        <v>225</v>
      </c>
      <c r="C85" s="1217" t="s">
        <v>15</v>
      </c>
      <c r="D85" s="171">
        <f>D86+D87</f>
        <v>16798</v>
      </c>
      <c r="E85" s="1290">
        <f>E86+E87</f>
        <v>1910.75</v>
      </c>
      <c r="F85" s="171">
        <f>E85/D85*100</f>
        <v>11.374866055482794</v>
      </c>
      <c r="G85" s="1865" t="s">
        <v>1518</v>
      </c>
      <c r="H85" s="1290">
        <f>H86+H87</f>
        <v>1910.75</v>
      </c>
      <c r="I85" s="171">
        <f>H85/D85*100</f>
        <v>11.374866055482794</v>
      </c>
      <c r="J85" s="1860" t="s">
        <v>987</v>
      </c>
    </row>
    <row r="86" spans="1:10" ht="96.75" hidden="1" customHeight="1" x14ac:dyDescent="0.3">
      <c r="A86" s="1828"/>
      <c r="B86" s="1831"/>
      <c r="C86" s="1199" t="s">
        <v>16</v>
      </c>
      <c r="D86" s="171">
        <v>10667</v>
      </c>
      <c r="E86" s="1290">
        <v>888.92</v>
      </c>
      <c r="F86" s="171">
        <f>E86/D86*100</f>
        <v>8.3333645823568006</v>
      </c>
      <c r="G86" s="1866"/>
      <c r="H86" s="1290">
        <f t="shared" ref="H86:H91" si="52">E86</f>
        <v>888.92</v>
      </c>
      <c r="I86" s="171">
        <f>H86/D86*100</f>
        <v>8.3333645823568006</v>
      </c>
      <c r="J86" s="1861"/>
    </row>
    <row r="87" spans="1:10" ht="96.75" hidden="1" customHeight="1" x14ac:dyDescent="0.3">
      <c r="A87" s="1829"/>
      <c r="B87" s="1832"/>
      <c r="C87" s="1199" t="s">
        <v>19</v>
      </c>
      <c r="D87" s="171">
        <v>6131</v>
      </c>
      <c r="E87" s="1290">
        <v>1021.83</v>
      </c>
      <c r="F87" s="171">
        <f>E87/D87*100</f>
        <v>16.666612298156906</v>
      </c>
      <c r="G87" s="1867"/>
      <c r="H87" s="1290">
        <f t="shared" si="52"/>
        <v>1021.83</v>
      </c>
      <c r="I87" s="171">
        <f>H87/D87*100</f>
        <v>16.666612298156906</v>
      </c>
      <c r="J87" s="1862"/>
    </row>
    <row r="88" spans="1:10" ht="21.75" hidden="1" customHeight="1" x14ac:dyDescent="0.3">
      <c r="A88" s="1827" t="s">
        <v>111</v>
      </c>
      <c r="B88" s="1830" t="s">
        <v>226</v>
      </c>
      <c r="C88" s="1199" t="s">
        <v>15</v>
      </c>
      <c r="D88" s="171">
        <f>SUM(D89:D91)</f>
        <v>0</v>
      </c>
      <c r="E88" s="1290">
        <f>SUM(E89:E91)</f>
        <v>0</v>
      </c>
      <c r="F88" s="171">
        <v>0</v>
      </c>
      <c r="G88" s="1857"/>
      <c r="H88" s="1290">
        <f t="shared" si="52"/>
        <v>0</v>
      </c>
      <c r="I88" s="171">
        <v>0</v>
      </c>
      <c r="J88" s="1860" t="s">
        <v>408</v>
      </c>
    </row>
    <row r="89" spans="1:10" ht="73.5" hidden="1" customHeight="1" x14ac:dyDescent="0.3">
      <c r="A89" s="1828"/>
      <c r="B89" s="1831"/>
      <c r="C89" s="173" t="s">
        <v>18</v>
      </c>
      <c r="D89" s="171">
        <v>0</v>
      </c>
      <c r="E89" s="1290">
        <v>0</v>
      </c>
      <c r="F89" s="171">
        <v>0</v>
      </c>
      <c r="G89" s="1858"/>
      <c r="H89" s="1290">
        <f t="shared" si="52"/>
        <v>0</v>
      </c>
      <c r="I89" s="171">
        <f t="shared" si="46"/>
        <v>0</v>
      </c>
      <c r="J89" s="1861"/>
    </row>
    <row r="90" spans="1:10" ht="84" hidden="1" customHeight="1" x14ac:dyDescent="0.3">
      <c r="A90" s="1828"/>
      <c r="B90" s="1831"/>
      <c r="C90" s="173" t="s">
        <v>16</v>
      </c>
      <c r="D90" s="171">
        <v>0</v>
      </c>
      <c r="E90" s="1290">
        <v>0</v>
      </c>
      <c r="F90" s="171">
        <v>0</v>
      </c>
      <c r="G90" s="1858"/>
      <c r="H90" s="1290">
        <f t="shared" si="52"/>
        <v>0</v>
      </c>
      <c r="I90" s="171">
        <f t="shared" si="46"/>
        <v>0</v>
      </c>
      <c r="J90" s="1861"/>
    </row>
    <row r="91" spans="1:10" ht="102" hidden="1" customHeight="1" x14ac:dyDescent="0.3">
      <c r="A91" s="1829"/>
      <c r="B91" s="1832"/>
      <c r="C91" s="1218" t="s">
        <v>19</v>
      </c>
      <c r="D91" s="1195">
        <v>0</v>
      </c>
      <c r="E91" s="1289">
        <v>0</v>
      </c>
      <c r="F91" s="1195">
        <v>0</v>
      </c>
      <c r="G91" s="1859"/>
      <c r="H91" s="1289">
        <f t="shared" si="52"/>
        <v>0</v>
      </c>
      <c r="I91" s="1195">
        <f t="shared" si="46"/>
        <v>0</v>
      </c>
      <c r="J91" s="1862"/>
    </row>
    <row r="92" spans="1:10" s="1210" customFormat="1" ht="21" customHeight="1" x14ac:dyDescent="0.3">
      <c r="A92" s="1820" t="s">
        <v>125</v>
      </c>
      <c r="B92" s="1817" t="s">
        <v>1595</v>
      </c>
      <c r="C92" s="506" t="s">
        <v>15</v>
      </c>
      <c r="D92" s="1343">
        <f>D93+D94</f>
        <v>6372.6</v>
      </c>
      <c r="E92" s="1285">
        <f>E93+E94</f>
        <v>4779.45</v>
      </c>
      <c r="F92" s="1198">
        <f t="shared" ref="F92:F97" si="53">E92/D92*100</f>
        <v>74.999999999999986</v>
      </c>
      <c r="G92" s="1815"/>
      <c r="H92" s="1285">
        <f t="shared" ref="H92:I95" si="54">E92</f>
        <v>4779.45</v>
      </c>
      <c r="I92" s="1198">
        <f t="shared" si="54"/>
        <v>74.999999999999986</v>
      </c>
      <c r="J92" s="1816"/>
    </row>
    <row r="93" spans="1:10" s="1210" customFormat="1" ht="77.25" customHeight="1" x14ac:dyDescent="0.3">
      <c r="A93" s="1821"/>
      <c r="B93" s="1818"/>
      <c r="C93" s="506" t="s">
        <v>16</v>
      </c>
      <c r="D93" s="1198">
        <f>D96</f>
        <v>1593.15</v>
      </c>
      <c r="E93" s="1285">
        <f>E96</f>
        <v>1194.8599999999999</v>
      </c>
      <c r="F93" s="1198">
        <f t="shared" si="53"/>
        <v>74.999843078178444</v>
      </c>
      <c r="G93" s="1815"/>
      <c r="H93" s="1285">
        <f t="shared" si="54"/>
        <v>1194.8599999999999</v>
      </c>
      <c r="I93" s="1198">
        <f t="shared" si="54"/>
        <v>74.999843078178444</v>
      </c>
      <c r="J93" s="1816"/>
    </row>
    <row r="94" spans="1:10" s="1210" customFormat="1" ht="54.75" customHeight="1" x14ac:dyDescent="0.3">
      <c r="A94" s="1822"/>
      <c r="B94" s="1819"/>
      <c r="C94" s="506" t="s">
        <v>18</v>
      </c>
      <c r="D94" s="1198">
        <f>D97</f>
        <v>4779.45</v>
      </c>
      <c r="E94" s="1285">
        <f>E97</f>
        <v>3584.59</v>
      </c>
      <c r="F94" s="1198">
        <f t="shared" si="53"/>
        <v>75.000052307273862</v>
      </c>
      <c r="G94" s="1219"/>
      <c r="H94" s="1285">
        <f t="shared" si="54"/>
        <v>3584.59</v>
      </c>
      <c r="I94" s="1198">
        <f t="shared" si="54"/>
        <v>75.000052307273862</v>
      </c>
      <c r="J94" s="1198"/>
    </row>
    <row r="95" spans="1:10" s="1210" customFormat="1" ht="23.25" customHeight="1" x14ac:dyDescent="0.3">
      <c r="A95" s="1827" t="s">
        <v>320</v>
      </c>
      <c r="B95" s="1830" t="s">
        <v>1596</v>
      </c>
      <c r="C95" s="506" t="s">
        <v>15</v>
      </c>
      <c r="D95" s="1198">
        <f>D96+D97</f>
        <v>6372.6</v>
      </c>
      <c r="E95" s="1285">
        <f>E96+E97</f>
        <v>4779.45</v>
      </c>
      <c r="F95" s="1198">
        <f t="shared" si="53"/>
        <v>74.999999999999986</v>
      </c>
      <c r="G95" s="1219"/>
      <c r="H95" s="1285">
        <f t="shared" si="54"/>
        <v>4779.45</v>
      </c>
      <c r="I95" s="1198">
        <f t="shared" si="54"/>
        <v>74.999999999999986</v>
      </c>
      <c r="J95" s="1198"/>
    </row>
    <row r="96" spans="1:10" ht="366" customHeight="1" x14ac:dyDescent="0.3">
      <c r="A96" s="1828"/>
      <c r="B96" s="1831"/>
      <c r="C96" s="1199" t="s">
        <v>16</v>
      </c>
      <c r="D96" s="171">
        <v>1593.15</v>
      </c>
      <c r="E96" s="1290">
        <v>1194.8599999999999</v>
      </c>
      <c r="F96" s="171">
        <f t="shared" si="53"/>
        <v>74.999843078178444</v>
      </c>
      <c r="G96" s="1823" t="s">
        <v>1768</v>
      </c>
      <c r="H96" s="1290">
        <f t="shared" ref="H96" si="55">E96</f>
        <v>1194.8599999999999</v>
      </c>
      <c r="I96" s="171">
        <f t="shared" ref="I96:I97" si="56">F96</f>
        <v>74.999843078178444</v>
      </c>
      <c r="J96" s="1825" t="s">
        <v>1786</v>
      </c>
    </row>
    <row r="97" spans="1:10" ht="111.75" customHeight="1" x14ac:dyDescent="0.3">
      <c r="A97" s="1829"/>
      <c r="B97" s="1832"/>
      <c r="C97" s="1194" t="s">
        <v>18</v>
      </c>
      <c r="D97" s="1195">
        <v>4779.45</v>
      </c>
      <c r="E97" s="1289">
        <v>3584.59</v>
      </c>
      <c r="F97" s="171">
        <f t="shared" si="53"/>
        <v>75.000052307273862</v>
      </c>
      <c r="G97" s="1824"/>
      <c r="H97" s="1289">
        <f>E97</f>
        <v>3584.59</v>
      </c>
      <c r="I97" s="1195">
        <f t="shared" si="56"/>
        <v>75.000052307273862</v>
      </c>
      <c r="J97" s="1826"/>
    </row>
    <row r="98" spans="1:10" s="1210" customFormat="1" ht="19.5" customHeight="1" x14ac:dyDescent="0.3">
      <c r="A98" s="1820" t="s">
        <v>130</v>
      </c>
      <c r="B98" s="1817" t="s">
        <v>1597</v>
      </c>
      <c r="C98" s="506" t="s">
        <v>15</v>
      </c>
      <c r="D98" s="1198">
        <f>D99+D101+D100</f>
        <v>2250.0099999999998</v>
      </c>
      <c r="E98" s="1285">
        <f>E99+E101+E100</f>
        <v>2063.84</v>
      </c>
      <c r="F98" s="1198">
        <f t="shared" ref="F98:F104" si="57">E98/D98*100</f>
        <v>91.725814551935343</v>
      </c>
      <c r="G98" s="1815"/>
      <c r="H98" s="1285">
        <f>E98</f>
        <v>2063.84</v>
      </c>
      <c r="I98" s="1198">
        <f>F98</f>
        <v>91.725814551935343</v>
      </c>
      <c r="J98" s="1816"/>
    </row>
    <row r="99" spans="1:10" s="1210" customFormat="1" ht="76.5" customHeight="1" x14ac:dyDescent="0.3">
      <c r="A99" s="1821"/>
      <c r="B99" s="1818"/>
      <c r="C99" s="506" t="s">
        <v>16</v>
      </c>
      <c r="D99" s="1198">
        <f>D105</f>
        <v>548.79</v>
      </c>
      <c r="E99" s="1285">
        <f>E105</f>
        <v>503.38</v>
      </c>
      <c r="F99" s="1198">
        <f t="shared" si="57"/>
        <v>91.725432314728778</v>
      </c>
      <c r="G99" s="1815"/>
      <c r="H99" s="1285">
        <f>E99</f>
        <v>503.38</v>
      </c>
      <c r="I99" s="1198">
        <f>F99</f>
        <v>91.725432314728778</v>
      </c>
      <c r="J99" s="1816"/>
    </row>
    <row r="100" spans="1:10" ht="60" customHeight="1" x14ac:dyDescent="0.3">
      <c r="A100" s="1821"/>
      <c r="B100" s="1818"/>
      <c r="C100" s="506" t="s">
        <v>18</v>
      </c>
      <c r="D100" s="1198">
        <f>D104</f>
        <v>1646.34</v>
      </c>
      <c r="E100" s="1285">
        <f>E104</f>
        <v>1510.12</v>
      </c>
      <c r="F100" s="1198">
        <v>0</v>
      </c>
      <c r="G100" s="170"/>
      <c r="H100" s="1285">
        <f t="shared" ref="H100:H101" si="58">E100</f>
        <v>1510.12</v>
      </c>
      <c r="I100" s="1198">
        <f t="shared" ref="I100:I101" si="59">F100</f>
        <v>0</v>
      </c>
      <c r="J100" s="169"/>
    </row>
    <row r="101" spans="1:10" ht="107.25" customHeight="1" x14ac:dyDescent="0.3">
      <c r="A101" s="1822"/>
      <c r="B101" s="1819"/>
      <c r="C101" s="1216" t="s">
        <v>19</v>
      </c>
      <c r="D101" s="1198">
        <f>D103</f>
        <v>54.88</v>
      </c>
      <c r="E101" s="1285">
        <f>E103</f>
        <v>50.34</v>
      </c>
      <c r="F101" s="1198">
        <f t="shared" ref="F101" si="60">E101/D101*100</f>
        <v>91.727405247813408</v>
      </c>
      <c r="G101" s="1220"/>
      <c r="H101" s="1285">
        <f t="shared" si="58"/>
        <v>50.34</v>
      </c>
      <c r="I101" s="1198">
        <f t="shared" si="59"/>
        <v>91.727405247813408</v>
      </c>
      <c r="J101" s="1221"/>
    </row>
    <row r="102" spans="1:10" ht="24" customHeight="1" x14ac:dyDescent="0.3">
      <c r="A102" s="1827" t="s">
        <v>322</v>
      </c>
      <c r="B102" s="1830" t="s">
        <v>1163</v>
      </c>
      <c r="C102" s="1216" t="s">
        <v>15</v>
      </c>
      <c r="D102" s="171">
        <f>D103+D104+D105</f>
        <v>2250.0100000000002</v>
      </c>
      <c r="E102" s="1290">
        <f>E103+E104+E105</f>
        <v>2063.8399999999997</v>
      </c>
      <c r="F102" s="171">
        <f t="shared" si="57"/>
        <v>91.725814551935301</v>
      </c>
      <c r="G102" s="1220"/>
      <c r="H102" s="1290">
        <f>E102</f>
        <v>2063.8399999999997</v>
      </c>
      <c r="I102" s="171">
        <f>F102</f>
        <v>91.725814551935301</v>
      </c>
      <c r="J102" s="1221"/>
    </row>
    <row r="103" spans="1:10" ht="100.5" customHeight="1" x14ac:dyDescent="0.3">
      <c r="A103" s="1828"/>
      <c r="B103" s="1831"/>
      <c r="C103" s="1199" t="s">
        <v>19</v>
      </c>
      <c r="D103" s="171">
        <v>54.88</v>
      </c>
      <c r="E103" s="1290">
        <v>50.34</v>
      </c>
      <c r="F103" s="171">
        <f t="shared" si="57"/>
        <v>91.727405247813408</v>
      </c>
      <c r="G103" s="1823" t="s">
        <v>1785</v>
      </c>
      <c r="H103" s="1290">
        <f t="shared" ref="H103:H105" si="61">E103</f>
        <v>50.34</v>
      </c>
      <c r="I103" s="171">
        <f t="shared" ref="I103:I105" si="62">F103</f>
        <v>91.727405247813408</v>
      </c>
      <c r="J103" s="1825" t="s">
        <v>1780</v>
      </c>
    </row>
    <row r="104" spans="1:10" ht="60.75" customHeight="1" x14ac:dyDescent="0.3">
      <c r="A104" s="1828"/>
      <c r="B104" s="1831"/>
      <c r="C104" s="1199" t="s">
        <v>18</v>
      </c>
      <c r="D104" s="171">
        <v>1646.34</v>
      </c>
      <c r="E104" s="1290">
        <v>1510.12</v>
      </c>
      <c r="F104" s="171">
        <f t="shared" si="57"/>
        <v>91.725888941530911</v>
      </c>
      <c r="G104" s="1837"/>
      <c r="H104" s="1290">
        <f t="shared" si="61"/>
        <v>1510.12</v>
      </c>
      <c r="I104" s="171">
        <f t="shared" si="62"/>
        <v>91.725888941530911</v>
      </c>
      <c r="J104" s="1882"/>
    </row>
    <row r="105" spans="1:10" ht="127.5" customHeight="1" x14ac:dyDescent="0.3">
      <c r="A105" s="1829"/>
      <c r="B105" s="1832"/>
      <c r="C105" s="1217" t="s">
        <v>16</v>
      </c>
      <c r="D105" s="171">
        <v>548.79</v>
      </c>
      <c r="E105" s="1290">
        <v>503.38</v>
      </c>
      <c r="F105" s="171">
        <f t="shared" ref="F105" si="63">E105/D105*100</f>
        <v>91.725432314728778</v>
      </c>
      <c r="G105" s="1824"/>
      <c r="H105" s="1290">
        <f t="shared" si="61"/>
        <v>503.38</v>
      </c>
      <c r="I105" s="171">
        <f t="shared" si="62"/>
        <v>91.725432314728778</v>
      </c>
      <c r="J105" s="1826"/>
    </row>
    <row r="106" spans="1:10" s="1210" customFormat="1" ht="30" customHeight="1" x14ac:dyDescent="0.3">
      <c r="A106" s="1833" t="s">
        <v>135</v>
      </c>
      <c r="B106" s="1834" t="s">
        <v>1598</v>
      </c>
      <c r="C106" s="506" t="s">
        <v>15</v>
      </c>
      <c r="D106" s="1198">
        <f>SUM(D107:D108)</f>
        <v>23361</v>
      </c>
      <c r="E106" s="1285">
        <f>SUM(E107:E108)</f>
        <v>13433.529999999999</v>
      </c>
      <c r="F106" s="1198">
        <f t="shared" ref="F106:F107" si="64">E106/D106*100</f>
        <v>57.504088009931074</v>
      </c>
      <c r="G106" s="1815"/>
      <c r="H106" s="1285">
        <f>E106</f>
        <v>13433.529999999999</v>
      </c>
      <c r="I106" s="1198">
        <f>F106</f>
        <v>57.504088009931074</v>
      </c>
      <c r="J106" s="1816"/>
    </row>
    <row r="107" spans="1:10" s="1210" customFormat="1" ht="78.75" customHeight="1" x14ac:dyDescent="0.3">
      <c r="A107" s="1833"/>
      <c r="B107" s="1834"/>
      <c r="C107" s="506" t="s">
        <v>16</v>
      </c>
      <c r="D107" s="1198">
        <f>D111</f>
        <v>14624</v>
      </c>
      <c r="E107" s="1285">
        <f>E111</f>
        <v>8326.83</v>
      </c>
      <c r="F107" s="1198">
        <f t="shared" si="64"/>
        <v>56.939483041575492</v>
      </c>
      <c r="G107" s="1815"/>
      <c r="H107" s="1285">
        <f t="shared" ref="H107:H108" si="65">E107</f>
        <v>8326.83</v>
      </c>
      <c r="I107" s="1198">
        <f>F107</f>
        <v>56.939483041575492</v>
      </c>
      <c r="J107" s="1816"/>
    </row>
    <row r="108" spans="1:10" ht="105" customHeight="1" x14ac:dyDescent="0.3">
      <c r="A108" s="1833"/>
      <c r="B108" s="1834"/>
      <c r="C108" s="1216" t="s">
        <v>19</v>
      </c>
      <c r="D108" s="1198">
        <f>D110</f>
        <v>8737</v>
      </c>
      <c r="E108" s="1285">
        <f>E110</f>
        <v>5106.7</v>
      </c>
      <c r="F108" s="1198">
        <f t="shared" ref="F108:F110" si="66">E108/D108*100</f>
        <v>58.449124413414211</v>
      </c>
      <c r="G108" s="1220"/>
      <c r="H108" s="1285">
        <f t="shared" si="65"/>
        <v>5106.7</v>
      </c>
      <c r="I108" s="1198">
        <f t="shared" ref="I108:I111" si="67">F108</f>
        <v>58.449124413414211</v>
      </c>
      <c r="J108" s="1221"/>
    </row>
    <row r="109" spans="1:10" ht="30" customHeight="1" x14ac:dyDescent="0.3">
      <c r="A109" s="1839" t="s">
        <v>1164</v>
      </c>
      <c r="B109" s="1840" t="s">
        <v>1165</v>
      </c>
      <c r="C109" s="1217" t="s">
        <v>15</v>
      </c>
      <c r="D109" s="1198">
        <f>D110+D111</f>
        <v>23361</v>
      </c>
      <c r="E109" s="1285">
        <f>E110+E111</f>
        <v>13433.529999999999</v>
      </c>
      <c r="F109" s="1198">
        <f t="shared" si="66"/>
        <v>57.504088009931074</v>
      </c>
      <c r="G109" s="1220"/>
      <c r="H109" s="1285">
        <f t="shared" ref="H109" si="68">E109</f>
        <v>13433.529999999999</v>
      </c>
      <c r="I109" s="1198">
        <f t="shared" ref="I109" si="69">F109</f>
        <v>57.504088009931074</v>
      </c>
      <c r="J109" s="1221"/>
    </row>
    <row r="110" spans="1:10" ht="96" customHeight="1" x14ac:dyDescent="0.3">
      <c r="A110" s="1839"/>
      <c r="B110" s="1840"/>
      <c r="C110" s="1199" t="s">
        <v>19</v>
      </c>
      <c r="D110" s="171">
        <v>8737</v>
      </c>
      <c r="E110" s="1290">
        <v>5106.7</v>
      </c>
      <c r="F110" s="171">
        <f t="shared" si="66"/>
        <v>58.449124413414211</v>
      </c>
      <c r="G110" s="1841" t="s">
        <v>1787</v>
      </c>
      <c r="H110" s="1290">
        <f t="shared" ref="H110:H111" si="70">E110</f>
        <v>5106.7</v>
      </c>
      <c r="I110" s="171">
        <f t="shared" si="67"/>
        <v>58.449124413414211</v>
      </c>
      <c r="J110" s="1842" t="s">
        <v>987</v>
      </c>
    </row>
    <row r="111" spans="1:10" ht="150.75" customHeight="1" x14ac:dyDescent="0.3">
      <c r="A111" s="1839"/>
      <c r="B111" s="1840"/>
      <c r="C111" s="1199" t="s">
        <v>16</v>
      </c>
      <c r="D111" s="171">
        <v>14624</v>
      </c>
      <c r="E111" s="1290">
        <v>8326.83</v>
      </c>
      <c r="F111" s="171">
        <f t="shared" ref="F111:F115" si="71">E111/D111*100</f>
        <v>56.939483041575492</v>
      </c>
      <c r="G111" s="1841"/>
      <c r="H111" s="1290">
        <f t="shared" si="70"/>
        <v>8326.83</v>
      </c>
      <c r="I111" s="171">
        <f t="shared" si="67"/>
        <v>56.939483041575492</v>
      </c>
      <c r="J111" s="1842"/>
    </row>
    <row r="112" spans="1:10" ht="29.25" customHeight="1" x14ac:dyDescent="0.3">
      <c r="A112" s="1833"/>
      <c r="B112" s="1880" t="s">
        <v>39</v>
      </c>
      <c r="C112" s="1222" t="s">
        <v>15</v>
      </c>
      <c r="D112" s="1198">
        <f>SUM(D113:D115)</f>
        <v>7536215.7870000005</v>
      </c>
      <c r="E112" s="1285">
        <f>SUM(E113:E115)</f>
        <v>5008842.58</v>
      </c>
      <c r="F112" s="177">
        <f t="shared" si="71"/>
        <v>66.463630044143258</v>
      </c>
      <c r="G112" s="1853"/>
      <c r="H112" s="1285">
        <f>E112</f>
        <v>5008842.58</v>
      </c>
      <c r="I112" s="1198">
        <f>H112/D112*100</f>
        <v>66.463630044143258</v>
      </c>
      <c r="J112" s="1853"/>
    </row>
    <row r="113" spans="1:10" s="1223" customFormat="1" ht="58.5" customHeight="1" x14ac:dyDescent="0.25">
      <c r="A113" s="1833"/>
      <c r="B113" s="1880"/>
      <c r="C113" s="176" t="s">
        <v>18</v>
      </c>
      <c r="D113" s="1198">
        <f>D94+D39+D18+D104</f>
        <v>233270.84</v>
      </c>
      <c r="E113" s="1285">
        <f>E94+E39+E18+E104</f>
        <v>140908.81</v>
      </c>
      <c r="F113" s="177">
        <f t="shared" si="71"/>
        <v>60.405668363864088</v>
      </c>
      <c r="G113" s="1853"/>
      <c r="H113" s="1285">
        <f t="shared" ref="H113:H115" si="72">E113</f>
        <v>140908.81</v>
      </c>
      <c r="I113" s="1198">
        <f t="shared" ref="I113:I115" si="73">H113/D113*100</f>
        <v>60.405668363864088</v>
      </c>
      <c r="J113" s="1853"/>
    </row>
    <row r="114" spans="1:10" ht="77.25" customHeight="1" x14ac:dyDescent="0.3">
      <c r="A114" s="1833"/>
      <c r="B114" s="1880"/>
      <c r="C114" s="506" t="s">
        <v>16</v>
      </c>
      <c r="D114" s="1198">
        <f>D107+D99+D93+D17+D40</f>
        <v>5406462.4000000004</v>
      </c>
      <c r="E114" s="1285">
        <f>E107+E99+E93+E17+E40</f>
        <v>3642955.6</v>
      </c>
      <c r="F114" s="177">
        <f t="shared" si="71"/>
        <v>67.381502551465076</v>
      </c>
      <c r="G114" s="1853"/>
      <c r="H114" s="1285">
        <f t="shared" si="72"/>
        <v>3642955.6</v>
      </c>
      <c r="I114" s="1198">
        <f t="shared" si="73"/>
        <v>67.381502551465076</v>
      </c>
      <c r="J114" s="1853"/>
    </row>
    <row r="115" spans="1:10" ht="130.5" customHeight="1" x14ac:dyDescent="0.3">
      <c r="A115" s="1833"/>
      <c r="B115" s="1880"/>
      <c r="C115" s="506" t="s">
        <v>19</v>
      </c>
      <c r="D115" s="1198">
        <f>D108+D101+D41+D19+D60</f>
        <v>1896482.547</v>
      </c>
      <c r="E115" s="1285">
        <f>E108+E101+E41+E19+E60</f>
        <v>1224978.1699999997</v>
      </c>
      <c r="F115" s="177">
        <f t="shared" si="71"/>
        <v>64.592114065998814</v>
      </c>
      <c r="G115" s="1853"/>
      <c r="H115" s="1285">
        <f t="shared" si="72"/>
        <v>1224978.1699999997</v>
      </c>
      <c r="I115" s="1198">
        <f t="shared" si="73"/>
        <v>64.592114065998814</v>
      </c>
      <c r="J115" s="1853"/>
    </row>
    <row r="116" spans="1:10" ht="19.5" hidden="1" customHeight="1" x14ac:dyDescent="0.3">
      <c r="A116" s="1880" t="s">
        <v>227</v>
      </c>
      <c r="B116" s="1880"/>
      <c r="C116" s="1880"/>
      <c r="D116" s="1880"/>
      <c r="E116" s="1880"/>
      <c r="F116" s="1880"/>
      <c r="G116" s="1880"/>
      <c r="H116" s="1880"/>
      <c r="I116" s="1880"/>
      <c r="J116" s="1880"/>
    </row>
    <row r="117" spans="1:10" ht="15.75" hidden="1" customHeight="1" x14ac:dyDescent="0.3">
      <c r="A117" s="1881" t="s">
        <v>9</v>
      </c>
      <c r="B117" s="1834" t="s">
        <v>1022</v>
      </c>
      <c r="C117" s="506" t="s">
        <v>15</v>
      </c>
      <c r="D117" s="1198">
        <f>SUM(D118:D121)</f>
        <v>5224823.29</v>
      </c>
      <c r="E117" s="1285">
        <f>SUM(E118:E121)</f>
        <v>1041128.4</v>
      </c>
      <c r="F117" s="177">
        <f>E117/D117*100</f>
        <v>19.926576311062188</v>
      </c>
      <c r="G117" s="1850"/>
      <c r="H117" s="1285">
        <f>H121+H120+E119</f>
        <v>1041128.4</v>
      </c>
      <c r="I117" s="1198">
        <f>F117</f>
        <v>19.926576311062188</v>
      </c>
      <c r="J117" s="1853"/>
    </row>
    <row r="118" spans="1:10" ht="67.5" hidden="1" customHeight="1" x14ac:dyDescent="0.3">
      <c r="A118" s="1881"/>
      <c r="B118" s="1834"/>
      <c r="C118" s="176" t="s">
        <v>228</v>
      </c>
      <c r="D118" s="1198"/>
      <c r="E118" s="1285"/>
      <c r="F118" s="177"/>
      <c r="G118" s="1850"/>
      <c r="H118" s="1285"/>
      <c r="I118" s="1198">
        <f>F118</f>
        <v>0</v>
      </c>
      <c r="J118" s="1853"/>
    </row>
    <row r="119" spans="1:10" ht="57.75" hidden="1" customHeight="1" x14ac:dyDescent="0.3">
      <c r="A119" s="1881"/>
      <c r="B119" s="1834"/>
      <c r="C119" s="176" t="s">
        <v>18</v>
      </c>
      <c r="D119" s="1198">
        <f>D128</f>
        <v>97103</v>
      </c>
      <c r="E119" s="1285">
        <f>E128</f>
        <v>24276</v>
      </c>
      <c r="F119" s="177">
        <f>E119/D119*100</f>
        <v>25.000257458574914</v>
      </c>
      <c r="G119" s="1850"/>
      <c r="H119" s="1285">
        <f>H128</f>
        <v>24276</v>
      </c>
      <c r="I119" s="1198">
        <f>H119/D119*100</f>
        <v>25.000257458574914</v>
      </c>
      <c r="J119" s="1853"/>
    </row>
    <row r="120" spans="1:10" ht="78" hidden="1" customHeight="1" x14ac:dyDescent="0.3">
      <c r="A120" s="1881"/>
      <c r="B120" s="1834"/>
      <c r="C120" s="506" t="s">
        <v>16</v>
      </c>
      <c r="D120" s="1198">
        <f>D131+D133+D135</f>
        <v>4409110</v>
      </c>
      <c r="E120" s="1285">
        <f>E131+E133+E135</f>
        <v>838030.74</v>
      </c>
      <c r="F120" s="177">
        <f>E120/D120*100</f>
        <v>19.006800465400048</v>
      </c>
      <c r="G120" s="1850"/>
      <c r="H120" s="1285">
        <f>H131+H133+H135</f>
        <v>838030.74</v>
      </c>
      <c r="I120" s="1198">
        <f>F120</f>
        <v>19.006800465400048</v>
      </c>
      <c r="J120" s="1853"/>
    </row>
    <row r="121" spans="1:10" ht="93.75" hidden="1" x14ac:dyDescent="0.3">
      <c r="A121" s="1881"/>
      <c r="B121" s="1834"/>
      <c r="C121" s="506" t="s">
        <v>19</v>
      </c>
      <c r="D121" s="1198">
        <f>D122+D132+D127</f>
        <v>718610.29</v>
      </c>
      <c r="E121" s="1285">
        <f>E122+E132+E127</f>
        <v>178821.66</v>
      </c>
      <c r="F121" s="177">
        <f>E121/D121*100</f>
        <v>24.884372306998277</v>
      </c>
      <c r="G121" s="1850"/>
      <c r="H121" s="1285">
        <f>H122+H127+H132</f>
        <v>178821.66</v>
      </c>
      <c r="I121" s="1198">
        <f>F121</f>
        <v>24.884372306998277</v>
      </c>
      <c r="J121" s="1853"/>
    </row>
    <row r="122" spans="1:10" s="1213" customFormat="1" ht="93" hidden="1" customHeight="1" x14ac:dyDescent="0.25">
      <c r="A122" s="1212" t="s">
        <v>21</v>
      </c>
      <c r="B122" s="173" t="s">
        <v>384</v>
      </c>
      <c r="C122" s="1199" t="s">
        <v>19</v>
      </c>
      <c r="D122" s="171">
        <f>D123+D124+D125+D126</f>
        <v>689546.79</v>
      </c>
      <c r="E122" s="1290">
        <f>E123+E124+E125+E126</f>
        <v>178564.99</v>
      </c>
      <c r="F122" s="171">
        <f t="shared" ref="F122:F127" si="74">E122/D122*100</f>
        <v>25.895993221866782</v>
      </c>
      <c r="G122" s="172"/>
      <c r="H122" s="1290">
        <f t="shared" ref="H122:I127" si="75">E122</f>
        <v>178564.99</v>
      </c>
      <c r="I122" s="171">
        <f t="shared" si="75"/>
        <v>25.895993221866782</v>
      </c>
      <c r="J122" s="172"/>
    </row>
    <row r="123" spans="1:10" s="1213" customFormat="1" ht="91.5" hidden="1" customHeight="1" x14ac:dyDescent="0.25">
      <c r="A123" s="1224" t="s">
        <v>200</v>
      </c>
      <c r="B123" s="173" t="s">
        <v>229</v>
      </c>
      <c r="C123" s="1199" t="s">
        <v>19</v>
      </c>
      <c r="D123" s="171">
        <v>599</v>
      </c>
      <c r="E123" s="1290">
        <v>0</v>
      </c>
      <c r="F123" s="171">
        <f t="shared" si="74"/>
        <v>0</v>
      </c>
      <c r="G123" s="174"/>
      <c r="H123" s="1290">
        <f t="shared" si="75"/>
        <v>0</v>
      </c>
      <c r="I123" s="171">
        <f t="shared" si="75"/>
        <v>0</v>
      </c>
      <c r="J123" s="174" t="s">
        <v>988</v>
      </c>
    </row>
    <row r="124" spans="1:10" ht="97.5" hidden="1" customHeight="1" x14ac:dyDescent="0.3">
      <c r="A124" s="1224" t="s">
        <v>201</v>
      </c>
      <c r="B124" s="173" t="s">
        <v>230</v>
      </c>
      <c r="C124" s="1199" t="s">
        <v>19</v>
      </c>
      <c r="D124" s="171">
        <v>49970.8</v>
      </c>
      <c r="E124" s="1290">
        <v>10196.58</v>
      </c>
      <c r="F124" s="171">
        <f t="shared" si="74"/>
        <v>20.405076564713791</v>
      </c>
      <c r="G124" s="174" t="s">
        <v>989</v>
      </c>
      <c r="H124" s="1290">
        <f t="shared" si="75"/>
        <v>10196.58</v>
      </c>
      <c r="I124" s="171">
        <f t="shared" si="75"/>
        <v>20.405076564713791</v>
      </c>
      <c r="J124" s="174" t="s">
        <v>990</v>
      </c>
    </row>
    <row r="125" spans="1:10" ht="91.5" hidden="1" customHeight="1" x14ac:dyDescent="0.3">
      <c r="A125" s="1224" t="s">
        <v>284</v>
      </c>
      <c r="B125" s="173" t="s">
        <v>231</v>
      </c>
      <c r="C125" s="1199" t="s">
        <v>19</v>
      </c>
      <c r="D125" s="171">
        <v>5746</v>
      </c>
      <c r="E125" s="1290">
        <v>117.69</v>
      </c>
      <c r="F125" s="171">
        <f t="shared" si="74"/>
        <v>2.0482074486599373</v>
      </c>
      <c r="G125" s="174" t="s">
        <v>991</v>
      </c>
      <c r="H125" s="1290">
        <f t="shared" si="75"/>
        <v>117.69</v>
      </c>
      <c r="I125" s="171">
        <f t="shared" si="75"/>
        <v>2.0482074486599373</v>
      </c>
      <c r="J125" s="174" t="s">
        <v>992</v>
      </c>
    </row>
    <row r="126" spans="1:10" ht="126" hidden="1" customHeight="1" x14ac:dyDescent="0.3">
      <c r="A126" s="1224" t="s">
        <v>285</v>
      </c>
      <c r="B126" s="173" t="s">
        <v>232</v>
      </c>
      <c r="C126" s="1199" t="s">
        <v>19</v>
      </c>
      <c r="D126" s="171">
        <v>633230.99</v>
      </c>
      <c r="E126" s="1290">
        <v>168250.72</v>
      </c>
      <c r="F126" s="171">
        <f>E126/D126*100</f>
        <v>26.570196761848315</v>
      </c>
      <c r="G126" s="174" t="s">
        <v>1040</v>
      </c>
      <c r="H126" s="1290">
        <f t="shared" si="75"/>
        <v>168250.72</v>
      </c>
      <c r="I126" s="171">
        <f>H126/D126*100</f>
        <v>26.570196761848315</v>
      </c>
      <c r="J126" s="174" t="s">
        <v>990</v>
      </c>
    </row>
    <row r="127" spans="1:10" ht="112.5" hidden="1" customHeight="1" x14ac:dyDescent="0.3">
      <c r="A127" s="1212" t="s">
        <v>11</v>
      </c>
      <c r="B127" s="1199" t="s">
        <v>233</v>
      </c>
      <c r="C127" s="1199" t="s">
        <v>19</v>
      </c>
      <c r="D127" s="171">
        <v>27523.5</v>
      </c>
      <c r="E127" s="1290">
        <v>0</v>
      </c>
      <c r="F127" s="171">
        <f t="shared" si="74"/>
        <v>0</v>
      </c>
      <c r="G127" s="1225"/>
      <c r="H127" s="1290">
        <f t="shared" si="75"/>
        <v>0</v>
      </c>
      <c r="I127" s="171">
        <f t="shared" si="75"/>
        <v>0</v>
      </c>
      <c r="J127" s="172" t="s">
        <v>993</v>
      </c>
    </row>
    <row r="128" spans="1:10" ht="409.5" hidden="1" customHeight="1" x14ac:dyDescent="0.3">
      <c r="A128" s="1827" t="s">
        <v>42</v>
      </c>
      <c r="B128" s="1830" t="s">
        <v>1018</v>
      </c>
      <c r="C128" s="1830" t="s">
        <v>18</v>
      </c>
      <c r="D128" s="1846">
        <v>97103</v>
      </c>
      <c r="E128" s="1846">
        <v>24276</v>
      </c>
      <c r="F128" s="1846">
        <f>E128/D128*100</f>
        <v>25.000257458574914</v>
      </c>
      <c r="G128" s="1876" t="s">
        <v>995</v>
      </c>
      <c r="H128" s="1846">
        <f>E128</f>
        <v>24276</v>
      </c>
      <c r="I128" s="1846">
        <f>H128/D128*100</f>
        <v>25.000257458574914</v>
      </c>
      <c r="J128" s="1878"/>
    </row>
    <row r="129" spans="1:10" ht="22.5" hidden="1" customHeight="1" x14ac:dyDescent="0.3">
      <c r="A129" s="1829"/>
      <c r="B129" s="1832"/>
      <c r="C129" s="1832"/>
      <c r="D129" s="1848"/>
      <c r="E129" s="1848"/>
      <c r="F129" s="1848"/>
      <c r="G129" s="1877"/>
      <c r="H129" s="1848"/>
      <c r="I129" s="1848"/>
      <c r="J129" s="1879"/>
    </row>
    <row r="130" spans="1:10" ht="18" hidden="1" customHeight="1" x14ac:dyDescent="0.3">
      <c r="A130" s="1827" t="s">
        <v>82</v>
      </c>
      <c r="B130" s="1913" t="s">
        <v>601</v>
      </c>
      <c r="C130" s="1199" t="s">
        <v>15</v>
      </c>
      <c r="D130" s="171">
        <f>D131+D132</f>
        <v>4219</v>
      </c>
      <c r="E130" s="1290">
        <f>E131+E132</f>
        <v>256.67</v>
      </c>
      <c r="F130" s="171">
        <f>E130/D130*100</f>
        <v>6.0836691159042431</v>
      </c>
      <c r="G130" s="1876" t="s">
        <v>996</v>
      </c>
      <c r="H130" s="1290">
        <f>H131+H132</f>
        <v>256.67</v>
      </c>
      <c r="I130" s="171">
        <f>H130/D130*100</f>
        <v>6.0836691159042431</v>
      </c>
      <c r="J130" s="1876" t="s">
        <v>987</v>
      </c>
    </row>
    <row r="131" spans="1:10" ht="132" hidden="1" customHeight="1" x14ac:dyDescent="0.3">
      <c r="A131" s="1828"/>
      <c r="B131" s="1914"/>
      <c r="C131" s="1199" t="s">
        <v>16</v>
      </c>
      <c r="D131" s="171">
        <v>2679</v>
      </c>
      <c r="E131" s="1290">
        <v>0</v>
      </c>
      <c r="F131" s="171">
        <f t="shared" ref="F131:F179" si="76">E131/D131*100</f>
        <v>0</v>
      </c>
      <c r="G131" s="1912"/>
      <c r="H131" s="1290">
        <f>E131</f>
        <v>0</v>
      </c>
      <c r="I131" s="171">
        <f t="shared" ref="I131:I135" si="77">H131/D131*100</f>
        <v>0</v>
      </c>
      <c r="J131" s="1912"/>
    </row>
    <row r="132" spans="1:10" ht="93.75" hidden="1" customHeight="1" x14ac:dyDescent="0.3">
      <c r="A132" s="1829"/>
      <c r="B132" s="1915"/>
      <c r="C132" s="1194" t="s">
        <v>19</v>
      </c>
      <c r="D132" s="1195">
        <v>1540</v>
      </c>
      <c r="E132" s="1289">
        <v>256.67</v>
      </c>
      <c r="F132" s="1195">
        <f t="shared" si="76"/>
        <v>16.66688311688312</v>
      </c>
      <c r="G132" s="1877"/>
      <c r="H132" s="1289">
        <f>E132</f>
        <v>256.67</v>
      </c>
      <c r="I132" s="1195">
        <f t="shared" si="77"/>
        <v>16.66688311688312</v>
      </c>
      <c r="J132" s="1877"/>
    </row>
    <row r="133" spans="1:10" ht="398.25" hidden="1" customHeight="1" x14ac:dyDescent="0.3">
      <c r="A133" s="1827" t="s">
        <v>83</v>
      </c>
      <c r="B133" s="1830" t="s">
        <v>642</v>
      </c>
      <c r="C133" s="1908" t="s">
        <v>16</v>
      </c>
      <c r="D133" s="1846">
        <v>4113430</v>
      </c>
      <c r="E133" s="1846">
        <v>792837.16</v>
      </c>
      <c r="F133" s="1846">
        <f t="shared" si="76"/>
        <v>19.274356437328461</v>
      </c>
      <c r="G133" s="1876" t="s">
        <v>997</v>
      </c>
      <c r="H133" s="1846">
        <f>E133</f>
        <v>792837.16</v>
      </c>
      <c r="I133" s="1846">
        <f t="shared" si="77"/>
        <v>19.274356437328461</v>
      </c>
      <c r="J133" s="1876" t="s">
        <v>998</v>
      </c>
    </row>
    <row r="134" spans="1:10" ht="36.75" hidden="1" customHeight="1" x14ac:dyDescent="0.3">
      <c r="A134" s="1829"/>
      <c r="B134" s="1832"/>
      <c r="C134" s="1909"/>
      <c r="D134" s="1848"/>
      <c r="E134" s="1848"/>
      <c r="F134" s="1848"/>
      <c r="G134" s="1877"/>
      <c r="H134" s="1848"/>
      <c r="I134" s="1848"/>
      <c r="J134" s="1877"/>
    </row>
    <row r="135" spans="1:10" ht="409.6" hidden="1" customHeight="1" x14ac:dyDescent="0.3">
      <c r="A135" s="1827" t="s">
        <v>84</v>
      </c>
      <c r="B135" s="1830" t="s">
        <v>643</v>
      </c>
      <c r="C135" s="1908" t="s">
        <v>16</v>
      </c>
      <c r="D135" s="1846">
        <v>293001</v>
      </c>
      <c r="E135" s="1846">
        <v>45193.58</v>
      </c>
      <c r="F135" s="1846">
        <v>0</v>
      </c>
      <c r="G135" s="1876" t="s">
        <v>999</v>
      </c>
      <c r="H135" s="1846">
        <f>E135</f>
        <v>45193.58</v>
      </c>
      <c r="I135" s="1846">
        <f t="shared" si="77"/>
        <v>15.424377391203445</v>
      </c>
      <c r="J135" s="1876" t="s">
        <v>1000</v>
      </c>
    </row>
    <row r="136" spans="1:10" ht="163.5" hidden="1" customHeight="1" x14ac:dyDescent="0.3">
      <c r="A136" s="1829"/>
      <c r="B136" s="1832"/>
      <c r="C136" s="1909"/>
      <c r="D136" s="1848"/>
      <c r="E136" s="1848"/>
      <c r="F136" s="1848"/>
      <c r="G136" s="1877"/>
      <c r="H136" s="1848"/>
      <c r="I136" s="1848"/>
      <c r="J136" s="1877"/>
    </row>
    <row r="137" spans="1:10" ht="111.75" hidden="1" customHeight="1" x14ac:dyDescent="0.3">
      <c r="A137" s="1226" t="s">
        <v>12</v>
      </c>
      <c r="B137" s="506" t="s">
        <v>1023</v>
      </c>
      <c r="C137" s="506" t="s">
        <v>16</v>
      </c>
      <c r="D137" s="1198">
        <f>D138</f>
        <v>0</v>
      </c>
      <c r="E137" s="1285">
        <f>E138</f>
        <v>0</v>
      </c>
      <c r="F137" s="1198" t="e">
        <f t="shared" si="76"/>
        <v>#DIV/0!</v>
      </c>
      <c r="G137" s="1209"/>
      <c r="H137" s="1285">
        <f>E137</f>
        <v>0</v>
      </c>
      <c r="I137" s="1198" t="e">
        <f>F137</f>
        <v>#DIV/0!</v>
      </c>
      <c r="J137" s="1227"/>
    </row>
    <row r="138" spans="1:10" ht="150" hidden="1" customHeight="1" x14ac:dyDescent="0.3">
      <c r="A138" s="1212" t="s">
        <v>13</v>
      </c>
      <c r="B138" s="1199" t="s">
        <v>234</v>
      </c>
      <c r="C138" s="1199" t="s">
        <v>16</v>
      </c>
      <c r="D138" s="171"/>
      <c r="E138" s="1290"/>
      <c r="F138" s="171"/>
      <c r="G138" s="1228"/>
      <c r="H138" s="1290"/>
      <c r="I138" s="171"/>
      <c r="J138" s="175" t="s">
        <v>559</v>
      </c>
    </row>
    <row r="139" spans="1:10" s="1210" customFormat="1" ht="30" hidden="1" customHeight="1" x14ac:dyDescent="0.3">
      <c r="A139" s="1833" t="s">
        <v>14</v>
      </c>
      <c r="B139" s="1834" t="s">
        <v>1024</v>
      </c>
      <c r="C139" s="506" t="s">
        <v>15</v>
      </c>
      <c r="D139" s="1198">
        <f>D140+D141+D142</f>
        <v>317154.67</v>
      </c>
      <c r="E139" s="1285">
        <f>E140+E141+E142</f>
        <v>47102.179999999993</v>
      </c>
      <c r="F139" s="1198">
        <f t="shared" si="76"/>
        <v>14.851485554351129</v>
      </c>
      <c r="G139" s="1815"/>
      <c r="H139" s="1285">
        <f>H140+H141+H142</f>
        <v>47102.179999999993</v>
      </c>
      <c r="I139" s="1198">
        <f>F139</f>
        <v>14.851485554351129</v>
      </c>
      <c r="J139" s="1816"/>
    </row>
    <row r="140" spans="1:10" s="1210" customFormat="1" ht="56.25" hidden="1" x14ac:dyDescent="0.3">
      <c r="A140" s="1833"/>
      <c r="B140" s="1834"/>
      <c r="C140" s="506" t="s">
        <v>18</v>
      </c>
      <c r="D140" s="1198">
        <f>D147</f>
        <v>112977.57</v>
      </c>
      <c r="E140" s="1285">
        <f>E147</f>
        <v>17054.509999999998</v>
      </c>
      <c r="F140" s="1198">
        <f>E140/D140*100</f>
        <v>15.095483112267328</v>
      </c>
      <c r="G140" s="1815"/>
      <c r="H140" s="1285">
        <f>H147</f>
        <v>17054.509999999998</v>
      </c>
      <c r="I140" s="1198">
        <f>H140/D140*100</f>
        <v>15.095483112267328</v>
      </c>
      <c r="J140" s="1816"/>
    </row>
    <row r="141" spans="1:10" s="1210" customFormat="1" ht="82.5" hidden="1" customHeight="1" x14ac:dyDescent="0.3">
      <c r="A141" s="1833"/>
      <c r="B141" s="1834"/>
      <c r="C141" s="506" t="s">
        <v>16</v>
      </c>
      <c r="D141" s="1198">
        <f>D143+D144+D145+D148+D150+D152</f>
        <v>141932.53</v>
      </c>
      <c r="E141" s="1285">
        <f>E143+E144+E145+E148+E150+E152</f>
        <v>20929.3</v>
      </c>
      <c r="F141" s="1198">
        <f t="shared" si="76"/>
        <v>14.74595006514715</v>
      </c>
      <c r="G141" s="1815"/>
      <c r="H141" s="1285">
        <f>H143+H144+H145+H150+H148+H152</f>
        <v>20929.3</v>
      </c>
      <c r="I141" s="1198">
        <f>F141</f>
        <v>14.74595006514715</v>
      </c>
      <c r="J141" s="1816"/>
    </row>
    <row r="142" spans="1:10" s="1210" customFormat="1" ht="101.25" hidden="1" customHeight="1" x14ac:dyDescent="0.3">
      <c r="A142" s="176"/>
      <c r="B142" s="176" t="s">
        <v>1017</v>
      </c>
      <c r="C142" s="506" t="s">
        <v>19</v>
      </c>
      <c r="D142" s="1198">
        <f>D149+D153</f>
        <v>62244.57</v>
      </c>
      <c r="E142" s="1285">
        <f>E149+E153</f>
        <v>9118.369999999999</v>
      </c>
      <c r="F142" s="1198">
        <f t="shared" si="76"/>
        <v>14.649261774962858</v>
      </c>
      <c r="G142" s="1229"/>
      <c r="H142" s="1285">
        <f>H149+H153</f>
        <v>9118.369999999999</v>
      </c>
      <c r="I142" s="1198">
        <f>F142</f>
        <v>14.649261774962858</v>
      </c>
      <c r="J142" s="1230"/>
    </row>
    <row r="143" spans="1:10" s="1210" customFormat="1" ht="132" hidden="1" customHeight="1" x14ac:dyDescent="0.3">
      <c r="A143" s="1212" t="s">
        <v>17</v>
      </c>
      <c r="B143" s="173" t="s">
        <v>235</v>
      </c>
      <c r="C143" s="1199" t="s">
        <v>16</v>
      </c>
      <c r="D143" s="171"/>
      <c r="E143" s="1290"/>
      <c r="F143" s="171"/>
      <c r="G143" s="1228" t="s">
        <v>545</v>
      </c>
      <c r="H143" s="1290">
        <f t="shared" ref="H143:I148" si="78">E143</f>
        <v>0</v>
      </c>
      <c r="I143" s="171">
        <f t="shared" si="78"/>
        <v>0</v>
      </c>
      <c r="J143" s="175"/>
    </row>
    <row r="144" spans="1:10" s="1210" customFormat="1" ht="246" hidden="1" customHeight="1" x14ac:dyDescent="0.3">
      <c r="A144" s="1212" t="s">
        <v>210</v>
      </c>
      <c r="B144" s="173" t="s">
        <v>236</v>
      </c>
      <c r="C144" s="1199" t="s">
        <v>16</v>
      </c>
      <c r="D144" s="171">
        <v>0</v>
      </c>
      <c r="E144" s="1290">
        <v>0</v>
      </c>
      <c r="F144" s="171">
        <v>0</v>
      </c>
      <c r="G144" s="174"/>
      <c r="H144" s="1290">
        <f t="shared" si="78"/>
        <v>0</v>
      </c>
      <c r="I144" s="171">
        <f t="shared" si="78"/>
        <v>0</v>
      </c>
      <c r="J144" s="174" t="s">
        <v>408</v>
      </c>
    </row>
    <row r="145" spans="1:10" s="1210" customFormat="1" ht="140.25" hidden="1" customHeight="1" x14ac:dyDescent="0.3">
      <c r="A145" s="1212" t="s">
        <v>17</v>
      </c>
      <c r="B145" s="173" t="s">
        <v>237</v>
      </c>
      <c r="C145" s="1199" t="s">
        <v>16</v>
      </c>
      <c r="D145" s="171">
        <v>149</v>
      </c>
      <c r="E145" s="1290">
        <v>12.56</v>
      </c>
      <c r="F145" s="171">
        <f t="shared" si="76"/>
        <v>8.4295302013422813</v>
      </c>
      <c r="G145" s="175" t="s">
        <v>1001</v>
      </c>
      <c r="H145" s="1290">
        <f t="shared" si="78"/>
        <v>12.56</v>
      </c>
      <c r="I145" s="171">
        <f t="shared" si="78"/>
        <v>8.4295302013422813</v>
      </c>
      <c r="J145" s="174" t="s">
        <v>990</v>
      </c>
    </row>
    <row r="146" spans="1:10" s="1210" customFormat="1" ht="27" hidden="1" customHeight="1" x14ac:dyDescent="0.3">
      <c r="A146" s="1827" t="s">
        <v>210</v>
      </c>
      <c r="B146" s="1830" t="s">
        <v>602</v>
      </c>
      <c r="C146" s="1199" t="s">
        <v>15</v>
      </c>
      <c r="D146" s="171">
        <f>D147+D148+D149</f>
        <v>201745.67</v>
      </c>
      <c r="E146" s="1290">
        <f>E147+E148+E149</f>
        <v>30454.48</v>
      </c>
      <c r="F146" s="171">
        <f>E146/D146*100</f>
        <v>15.09548135531236</v>
      </c>
      <c r="G146" s="1860" t="s">
        <v>1002</v>
      </c>
      <c r="H146" s="1290">
        <f t="shared" si="78"/>
        <v>30454.48</v>
      </c>
      <c r="I146" s="171">
        <f>E146/D146*100</f>
        <v>15.09548135531236</v>
      </c>
      <c r="J146" s="1843"/>
    </row>
    <row r="147" spans="1:10" s="1210" customFormat="1" ht="65.25" hidden="1" customHeight="1" x14ac:dyDescent="0.3">
      <c r="A147" s="1828"/>
      <c r="B147" s="1831"/>
      <c r="C147" s="1199" t="s">
        <v>18</v>
      </c>
      <c r="D147" s="171">
        <v>112977.57</v>
      </c>
      <c r="E147" s="1290">
        <v>17054.509999999998</v>
      </c>
      <c r="F147" s="171">
        <f>E147/D147*100</f>
        <v>15.095483112267328</v>
      </c>
      <c r="G147" s="1861"/>
      <c r="H147" s="1290">
        <f t="shared" si="78"/>
        <v>17054.509999999998</v>
      </c>
      <c r="I147" s="171">
        <f>H147/D147*100</f>
        <v>15.095483112267328</v>
      </c>
      <c r="J147" s="1844"/>
    </row>
    <row r="148" spans="1:10" s="1210" customFormat="1" ht="78.75" hidden="1" customHeight="1" x14ac:dyDescent="0.3">
      <c r="A148" s="1828"/>
      <c r="B148" s="1831"/>
      <c r="C148" s="1199" t="s">
        <v>16</v>
      </c>
      <c r="D148" s="171">
        <v>68593.53</v>
      </c>
      <c r="E148" s="1290">
        <v>10354.52</v>
      </c>
      <c r="F148" s="171">
        <f t="shared" ref="F148:F149" si="79">E148/D148*100</f>
        <v>15.095476205992023</v>
      </c>
      <c r="G148" s="1861"/>
      <c r="H148" s="1290">
        <f t="shared" si="78"/>
        <v>10354.52</v>
      </c>
      <c r="I148" s="171">
        <f t="shared" ref="I148:I149" si="80">H148/D148*100</f>
        <v>15.095476205992023</v>
      </c>
      <c r="J148" s="1844"/>
    </row>
    <row r="149" spans="1:10" s="1210" customFormat="1" ht="93.75" hidden="1" x14ac:dyDescent="0.3">
      <c r="A149" s="1829"/>
      <c r="B149" s="1832"/>
      <c r="C149" s="1199" t="s">
        <v>19</v>
      </c>
      <c r="D149" s="171">
        <v>20174.57</v>
      </c>
      <c r="E149" s="1290">
        <v>3045.45</v>
      </c>
      <c r="F149" s="171">
        <f t="shared" si="79"/>
        <v>15.095489024053549</v>
      </c>
      <c r="G149" s="1862"/>
      <c r="H149" s="1290">
        <f>E149</f>
        <v>3045.45</v>
      </c>
      <c r="I149" s="171">
        <f t="shared" si="80"/>
        <v>15.095489024053549</v>
      </c>
      <c r="J149" s="1845"/>
    </row>
    <row r="150" spans="1:10" s="1210" customFormat="1" ht="361.5" hidden="1" customHeight="1" x14ac:dyDescent="0.3">
      <c r="A150" s="1212" t="s">
        <v>312</v>
      </c>
      <c r="B150" s="1199" t="s">
        <v>410</v>
      </c>
      <c r="C150" s="1199" t="s">
        <v>16</v>
      </c>
      <c r="D150" s="171">
        <v>0</v>
      </c>
      <c r="E150" s="1290">
        <v>0</v>
      </c>
      <c r="F150" s="171">
        <v>0</v>
      </c>
      <c r="G150" s="175"/>
      <c r="H150" s="1290">
        <v>0</v>
      </c>
      <c r="I150" s="171">
        <v>0</v>
      </c>
      <c r="J150" s="174" t="s">
        <v>408</v>
      </c>
    </row>
    <row r="151" spans="1:10" s="1210" customFormat="1" ht="30.75" hidden="1" customHeight="1" x14ac:dyDescent="0.3">
      <c r="A151" s="1827" t="s">
        <v>312</v>
      </c>
      <c r="B151" s="1830" t="s">
        <v>600</v>
      </c>
      <c r="C151" s="1217" t="s">
        <v>15</v>
      </c>
      <c r="D151" s="171">
        <f>D152+D153</f>
        <v>115260</v>
      </c>
      <c r="E151" s="1290">
        <f>E152+E153</f>
        <v>16635.14</v>
      </c>
      <c r="F151" s="171">
        <f>E151/D151*100</f>
        <v>14.432708658684712</v>
      </c>
      <c r="G151" s="1860" t="s">
        <v>1002</v>
      </c>
      <c r="H151" s="1290">
        <f>H152+H153</f>
        <v>16635.14</v>
      </c>
      <c r="I151" s="171">
        <f>H151/D151*100</f>
        <v>14.432708658684712</v>
      </c>
      <c r="J151" s="1843"/>
    </row>
    <row r="152" spans="1:10" s="1210" customFormat="1" ht="87" hidden="1" customHeight="1" x14ac:dyDescent="0.3">
      <c r="A152" s="1828"/>
      <c r="B152" s="1831"/>
      <c r="C152" s="1199" t="s">
        <v>16</v>
      </c>
      <c r="D152" s="171">
        <v>73190</v>
      </c>
      <c r="E152" s="1290">
        <v>10562.22</v>
      </c>
      <c r="F152" s="171">
        <f>E152/D152*100</f>
        <v>14.431233775105886</v>
      </c>
      <c r="G152" s="1861"/>
      <c r="H152" s="1290">
        <f>E152</f>
        <v>10562.22</v>
      </c>
      <c r="I152" s="171">
        <f t="shared" ref="I152:I157" si="81">H152/D152*100</f>
        <v>14.431233775105886</v>
      </c>
      <c r="J152" s="1844"/>
    </row>
    <row r="153" spans="1:10" s="1210" customFormat="1" ht="96" hidden="1" customHeight="1" x14ac:dyDescent="0.3">
      <c r="A153" s="1829"/>
      <c r="B153" s="1832"/>
      <c r="C153" s="1199" t="s">
        <v>19</v>
      </c>
      <c r="D153" s="171">
        <v>42070</v>
      </c>
      <c r="E153" s="1290">
        <v>6072.92</v>
      </c>
      <c r="F153" s="171">
        <f>E153/D153*100</f>
        <v>14.435274542429285</v>
      </c>
      <c r="G153" s="1862"/>
      <c r="H153" s="1290">
        <f>E153</f>
        <v>6072.92</v>
      </c>
      <c r="I153" s="171">
        <f t="shared" si="81"/>
        <v>14.435274542429285</v>
      </c>
      <c r="J153" s="1845"/>
    </row>
    <row r="154" spans="1:10" s="1210" customFormat="1" ht="41.25" hidden="1" customHeight="1" x14ac:dyDescent="0.3">
      <c r="A154" s="1868" t="s">
        <v>114</v>
      </c>
      <c r="B154" s="1817" t="s">
        <v>1025</v>
      </c>
      <c r="C154" s="506" t="s">
        <v>15</v>
      </c>
      <c r="D154" s="1198">
        <f>D155+D156+D157</f>
        <v>474420.98000000004</v>
      </c>
      <c r="E154" s="1285">
        <f>E155+E156+E157</f>
        <v>0</v>
      </c>
      <c r="F154" s="1198">
        <f t="shared" ref="F154:F166" si="82">E154/D154*100</f>
        <v>0</v>
      </c>
      <c r="G154" s="1231"/>
      <c r="H154" s="1285">
        <f t="shared" ref="H154:H157" si="83">E154</f>
        <v>0</v>
      </c>
      <c r="I154" s="1198">
        <f t="shared" si="81"/>
        <v>0</v>
      </c>
      <c r="J154" s="1232"/>
    </row>
    <row r="155" spans="1:10" s="1210" customFormat="1" ht="60.75" hidden="1" customHeight="1" x14ac:dyDescent="0.3">
      <c r="A155" s="1869"/>
      <c r="B155" s="1818"/>
      <c r="C155" s="506" t="s">
        <v>18</v>
      </c>
      <c r="D155" s="1198">
        <f>D159+D163</f>
        <v>149689.40000000002</v>
      </c>
      <c r="E155" s="1285">
        <f>E159+E163</f>
        <v>0</v>
      </c>
      <c r="F155" s="1198">
        <f t="shared" si="82"/>
        <v>0</v>
      </c>
      <c r="G155" s="1231"/>
      <c r="H155" s="1285">
        <f t="shared" si="83"/>
        <v>0</v>
      </c>
      <c r="I155" s="1198">
        <f t="shared" si="81"/>
        <v>0</v>
      </c>
      <c r="J155" s="1232"/>
    </row>
    <row r="156" spans="1:10" s="1210" customFormat="1" ht="78.75" hidden="1" customHeight="1" x14ac:dyDescent="0.3">
      <c r="A156" s="1869"/>
      <c r="B156" s="1818"/>
      <c r="C156" s="506" t="s">
        <v>16</v>
      </c>
      <c r="D156" s="1198">
        <f>D160+D164+D166</f>
        <v>269075.29000000004</v>
      </c>
      <c r="E156" s="1285">
        <f>E160+E164+E166</f>
        <v>0</v>
      </c>
      <c r="F156" s="1198">
        <f t="shared" si="82"/>
        <v>0</v>
      </c>
      <c r="G156" s="1231"/>
      <c r="H156" s="1285">
        <f t="shared" si="83"/>
        <v>0</v>
      </c>
      <c r="I156" s="1198">
        <f t="shared" si="81"/>
        <v>0</v>
      </c>
      <c r="J156" s="1232"/>
    </row>
    <row r="157" spans="1:10" s="1210" customFormat="1" ht="96" hidden="1" customHeight="1" x14ac:dyDescent="0.3">
      <c r="A157" s="1870"/>
      <c r="B157" s="1819"/>
      <c r="C157" s="506" t="s">
        <v>19</v>
      </c>
      <c r="D157" s="1198">
        <f>D161+D165</f>
        <v>55656.29</v>
      </c>
      <c r="E157" s="1285">
        <f>E161+E165</f>
        <v>0</v>
      </c>
      <c r="F157" s="1198">
        <f t="shared" si="82"/>
        <v>0</v>
      </c>
      <c r="G157" s="1231"/>
      <c r="H157" s="1285">
        <f t="shared" si="83"/>
        <v>0</v>
      </c>
      <c r="I157" s="1198">
        <f t="shared" si="81"/>
        <v>0</v>
      </c>
      <c r="J157" s="1232"/>
    </row>
    <row r="158" spans="1:10" s="1210" customFormat="1" ht="30" hidden="1" customHeight="1" x14ac:dyDescent="0.3">
      <c r="A158" s="1827" t="s">
        <v>116</v>
      </c>
      <c r="B158" s="1830" t="s">
        <v>644</v>
      </c>
      <c r="C158" s="1199" t="s">
        <v>15</v>
      </c>
      <c r="D158" s="171">
        <f>D159+D160+D161</f>
        <v>410997.76999999996</v>
      </c>
      <c r="E158" s="1290">
        <f>E159+E160+E161</f>
        <v>0</v>
      </c>
      <c r="F158" s="171">
        <f t="shared" si="82"/>
        <v>0</v>
      </c>
      <c r="G158" s="1860" t="s">
        <v>1041</v>
      </c>
      <c r="H158" s="1290">
        <f t="shared" ref="H158:H166" si="84">E158</f>
        <v>0</v>
      </c>
      <c r="I158" s="171">
        <f t="shared" ref="I158:I166" si="85">H158/D158*100</f>
        <v>0</v>
      </c>
      <c r="J158" s="1843"/>
    </row>
    <row r="159" spans="1:10" s="1210" customFormat="1" ht="60" hidden="1" customHeight="1" x14ac:dyDescent="0.3">
      <c r="A159" s="1828"/>
      <c r="B159" s="1831"/>
      <c r="C159" s="1199" t="s">
        <v>18</v>
      </c>
      <c r="D159" s="171">
        <v>136376.20000000001</v>
      </c>
      <c r="E159" s="1290">
        <v>0</v>
      </c>
      <c r="F159" s="171">
        <f t="shared" si="82"/>
        <v>0</v>
      </c>
      <c r="G159" s="1861"/>
      <c r="H159" s="1290">
        <f t="shared" si="84"/>
        <v>0</v>
      </c>
      <c r="I159" s="171">
        <f t="shared" si="85"/>
        <v>0</v>
      </c>
      <c r="J159" s="1844"/>
    </row>
    <row r="160" spans="1:10" s="1210" customFormat="1" ht="75.75" hidden="1" customHeight="1" x14ac:dyDescent="0.3">
      <c r="A160" s="1828"/>
      <c r="B160" s="1831"/>
      <c r="C160" s="1199" t="s">
        <v>16</v>
      </c>
      <c r="D160" s="171">
        <v>226558.28</v>
      </c>
      <c r="E160" s="1290">
        <v>0</v>
      </c>
      <c r="F160" s="171">
        <f t="shared" si="82"/>
        <v>0</v>
      </c>
      <c r="G160" s="1861"/>
      <c r="H160" s="1290">
        <f t="shared" si="84"/>
        <v>0</v>
      </c>
      <c r="I160" s="171">
        <f t="shared" si="85"/>
        <v>0</v>
      </c>
      <c r="J160" s="1844"/>
    </row>
    <row r="161" spans="1:10" s="1210" customFormat="1" ht="96" hidden="1" customHeight="1" x14ac:dyDescent="0.3">
      <c r="A161" s="1829"/>
      <c r="B161" s="1832"/>
      <c r="C161" s="1199" t="s">
        <v>19</v>
      </c>
      <c r="D161" s="171">
        <v>48063.29</v>
      </c>
      <c r="E161" s="1290">
        <v>0</v>
      </c>
      <c r="F161" s="171">
        <f t="shared" si="82"/>
        <v>0</v>
      </c>
      <c r="G161" s="1862"/>
      <c r="H161" s="1290">
        <f t="shared" si="84"/>
        <v>0</v>
      </c>
      <c r="I161" s="171">
        <f t="shared" si="85"/>
        <v>0</v>
      </c>
      <c r="J161" s="1845"/>
    </row>
    <row r="162" spans="1:10" s="1210" customFormat="1" ht="24.75" hidden="1" customHeight="1" x14ac:dyDescent="0.3">
      <c r="A162" s="1839" t="s">
        <v>117</v>
      </c>
      <c r="B162" s="1840" t="s">
        <v>645</v>
      </c>
      <c r="C162" s="1199" t="s">
        <v>15</v>
      </c>
      <c r="D162" s="171">
        <f>D163+D164+D165</f>
        <v>28989.21</v>
      </c>
      <c r="E162" s="1290">
        <f>E163+E164+E165</f>
        <v>0</v>
      </c>
      <c r="F162" s="171">
        <f t="shared" si="82"/>
        <v>0</v>
      </c>
      <c r="G162" s="1885"/>
      <c r="H162" s="1290">
        <f t="shared" si="84"/>
        <v>0</v>
      </c>
      <c r="I162" s="171">
        <f t="shared" si="85"/>
        <v>0</v>
      </c>
      <c r="J162" s="1850" t="s">
        <v>1519</v>
      </c>
    </row>
    <row r="163" spans="1:10" s="1210" customFormat="1" ht="84" hidden="1" customHeight="1" x14ac:dyDescent="0.3">
      <c r="A163" s="1839"/>
      <c r="B163" s="1840"/>
      <c r="C163" s="1199" t="s">
        <v>18</v>
      </c>
      <c r="D163" s="171">
        <v>13313.2</v>
      </c>
      <c r="E163" s="1290">
        <v>0</v>
      </c>
      <c r="F163" s="171">
        <f t="shared" si="82"/>
        <v>0</v>
      </c>
      <c r="G163" s="1885"/>
      <c r="H163" s="1290">
        <f t="shared" si="84"/>
        <v>0</v>
      </c>
      <c r="I163" s="171">
        <f t="shared" si="85"/>
        <v>0</v>
      </c>
      <c r="J163" s="1850"/>
    </row>
    <row r="164" spans="1:10" s="1210" customFormat="1" ht="91.5" hidden="1" customHeight="1" x14ac:dyDescent="0.3">
      <c r="A164" s="1839"/>
      <c r="B164" s="1840"/>
      <c r="C164" s="1199" t="s">
        <v>16</v>
      </c>
      <c r="D164" s="171">
        <v>8083.01</v>
      </c>
      <c r="E164" s="1290">
        <v>0</v>
      </c>
      <c r="F164" s="171">
        <f t="shared" si="82"/>
        <v>0</v>
      </c>
      <c r="G164" s="1885"/>
      <c r="H164" s="1290">
        <f t="shared" si="84"/>
        <v>0</v>
      </c>
      <c r="I164" s="171">
        <f t="shared" si="85"/>
        <v>0</v>
      </c>
      <c r="J164" s="1850"/>
    </row>
    <row r="165" spans="1:10" s="1210" customFormat="1" ht="96" hidden="1" customHeight="1" x14ac:dyDescent="0.3">
      <c r="A165" s="1233"/>
      <c r="B165" s="173" t="s">
        <v>1019</v>
      </c>
      <c r="C165" s="1199" t="s">
        <v>19</v>
      </c>
      <c r="D165" s="171">
        <v>7593</v>
      </c>
      <c r="E165" s="1290">
        <v>0</v>
      </c>
      <c r="F165" s="171">
        <f t="shared" si="82"/>
        <v>0</v>
      </c>
      <c r="G165" s="1234"/>
      <c r="H165" s="1290">
        <f t="shared" si="84"/>
        <v>0</v>
      </c>
      <c r="I165" s="171">
        <f t="shared" si="85"/>
        <v>0</v>
      </c>
      <c r="J165" s="1229"/>
    </row>
    <row r="166" spans="1:10" s="1210" customFormat="1" ht="135" hidden="1" customHeight="1" x14ac:dyDescent="0.3">
      <c r="A166" s="1235" t="s">
        <v>118</v>
      </c>
      <c r="B166" s="1194" t="s">
        <v>646</v>
      </c>
      <c r="C166" s="1199" t="s">
        <v>16</v>
      </c>
      <c r="D166" s="171">
        <v>34434</v>
      </c>
      <c r="E166" s="1290">
        <v>0</v>
      </c>
      <c r="F166" s="171">
        <f t="shared" si="82"/>
        <v>0</v>
      </c>
      <c r="G166" s="1236" t="s">
        <v>1003</v>
      </c>
      <c r="H166" s="1290">
        <f t="shared" si="84"/>
        <v>0</v>
      </c>
      <c r="I166" s="171">
        <f t="shared" si="85"/>
        <v>0</v>
      </c>
      <c r="J166" s="1237"/>
    </row>
    <row r="167" spans="1:10" ht="24.75" hidden="1" customHeight="1" x14ac:dyDescent="0.3">
      <c r="A167" s="1820" t="s">
        <v>114</v>
      </c>
      <c r="B167" s="1817" t="s">
        <v>1026</v>
      </c>
      <c r="C167" s="506" t="s">
        <v>15</v>
      </c>
      <c r="D167" s="1198">
        <f>D168+D169+D170</f>
        <v>3215.94</v>
      </c>
      <c r="E167" s="1285">
        <f>E168+E169+E170</f>
        <v>0</v>
      </c>
      <c r="F167" s="177">
        <f t="shared" si="76"/>
        <v>0</v>
      </c>
      <c r="G167" s="1815"/>
      <c r="H167" s="1285">
        <f>H168+H169+H170</f>
        <v>0</v>
      </c>
      <c r="I167" s="1198">
        <f>H167/D167*100</f>
        <v>0</v>
      </c>
      <c r="J167" s="1816"/>
    </row>
    <row r="168" spans="1:10" ht="56.25" hidden="1" x14ac:dyDescent="0.3">
      <c r="A168" s="1821"/>
      <c r="B168" s="1818"/>
      <c r="C168" s="506" t="s">
        <v>18</v>
      </c>
      <c r="D168" s="1198">
        <f>D175</f>
        <v>2353.12</v>
      </c>
      <c r="E168" s="1285">
        <f>E175</f>
        <v>0</v>
      </c>
      <c r="F168" s="177">
        <f t="shared" si="76"/>
        <v>0</v>
      </c>
      <c r="G168" s="1815"/>
      <c r="H168" s="1285">
        <f>H175</f>
        <v>0</v>
      </c>
      <c r="I168" s="1198">
        <f t="shared" ref="I168:I170" si="86">H168/D168*100</f>
        <v>0</v>
      </c>
      <c r="J168" s="1816"/>
    </row>
    <row r="169" spans="1:10" ht="75" hidden="1" x14ac:dyDescent="0.3">
      <c r="A169" s="1821"/>
      <c r="B169" s="1818"/>
      <c r="C169" s="506" t="s">
        <v>16</v>
      </c>
      <c r="D169" s="1198">
        <f>D176</f>
        <v>784.38</v>
      </c>
      <c r="E169" s="1285">
        <f>E176</f>
        <v>0</v>
      </c>
      <c r="F169" s="177">
        <f t="shared" si="76"/>
        <v>0</v>
      </c>
      <c r="G169" s="1815"/>
      <c r="H169" s="1285">
        <f>H176+H172</f>
        <v>0</v>
      </c>
      <c r="I169" s="1198">
        <f t="shared" si="86"/>
        <v>0</v>
      </c>
      <c r="J169" s="1816"/>
    </row>
    <row r="170" spans="1:10" ht="93.75" hidden="1" x14ac:dyDescent="0.3">
      <c r="A170" s="1822"/>
      <c r="B170" s="1819"/>
      <c r="C170" s="506" t="s">
        <v>19</v>
      </c>
      <c r="D170" s="1198">
        <v>78.44</v>
      </c>
      <c r="E170" s="1285">
        <f>E177+E173</f>
        <v>0</v>
      </c>
      <c r="F170" s="177">
        <f t="shared" si="76"/>
        <v>0</v>
      </c>
      <c r="G170" s="1815"/>
      <c r="H170" s="1285">
        <f>H173+H177</f>
        <v>0</v>
      </c>
      <c r="I170" s="1198">
        <f t="shared" si="86"/>
        <v>0</v>
      </c>
      <c r="J170" s="1816"/>
    </row>
    <row r="171" spans="1:10" hidden="1" x14ac:dyDescent="0.3">
      <c r="A171" s="1839" t="s">
        <v>316</v>
      </c>
      <c r="B171" s="1840" t="s">
        <v>239</v>
      </c>
      <c r="C171" s="1217" t="s">
        <v>15</v>
      </c>
      <c r="D171" s="171">
        <f>D172+D173</f>
        <v>0</v>
      </c>
      <c r="E171" s="1290">
        <f>E172+E173</f>
        <v>0</v>
      </c>
      <c r="F171" s="171">
        <v>0</v>
      </c>
      <c r="G171" s="1816"/>
      <c r="H171" s="1290">
        <f>H172+H173</f>
        <v>0</v>
      </c>
      <c r="I171" s="171">
        <v>0</v>
      </c>
      <c r="J171" s="1850"/>
    </row>
    <row r="172" spans="1:10" ht="95.25" hidden="1" customHeight="1" x14ac:dyDescent="0.3">
      <c r="A172" s="1839"/>
      <c r="B172" s="1840"/>
      <c r="C172" s="1199" t="s">
        <v>16</v>
      </c>
      <c r="D172" s="171">
        <v>0</v>
      </c>
      <c r="E172" s="1290">
        <v>0</v>
      </c>
      <c r="F172" s="171">
        <v>0</v>
      </c>
      <c r="G172" s="1816"/>
      <c r="H172" s="1290">
        <v>0</v>
      </c>
      <c r="I172" s="171">
        <v>0</v>
      </c>
      <c r="J172" s="1850"/>
    </row>
    <row r="173" spans="1:10" ht="99.75" hidden="1" customHeight="1" x14ac:dyDescent="0.3">
      <c r="A173" s="1839"/>
      <c r="B173" s="1840"/>
      <c r="C173" s="1199" t="s">
        <v>19</v>
      </c>
      <c r="D173" s="171">
        <v>0</v>
      </c>
      <c r="E173" s="1290">
        <v>0</v>
      </c>
      <c r="F173" s="171">
        <v>0</v>
      </c>
      <c r="G173" s="1816"/>
      <c r="H173" s="1290">
        <v>0</v>
      </c>
      <c r="I173" s="171">
        <v>0</v>
      </c>
      <c r="J173" s="1850"/>
    </row>
    <row r="174" spans="1:10" ht="18.75" hidden="1" customHeight="1" x14ac:dyDescent="0.3">
      <c r="A174" s="1839" t="s">
        <v>118</v>
      </c>
      <c r="B174" s="1840" t="s">
        <v>409</v>
      </c>
      <c r="C174" s="1199" t="s">
        <v>15</v>
      </c>
      <c r="D174" s="171">
        <f>D175+D176+D177</f>
        <v>3212.18</v>
      </c>
      <c r="E174" s="1290">
        <f>E175+E176+E177</f>
        <v>0</v>
      </c>
      <c r="F174" s="171">
        <f>E174/D174*100</f>
        <v>0</v>
      </c>
      <c r="G174" s="1850" t="s">
        <v>1042</v>
      </c>
      <c r="H174" s="1290">
        <f>H175+H176+H177</f>
        <v>0</v>
      </c>
      <c r="I174" s="171">
        <f>H174/D174*100</f>
        <v>0</v>
      </c>
      <c r="J174" s="1850"/>
    </row>
    <row r="175" spans="1:10" ht="56.25" hidden="1" x14ac:dyDescent="0.3">
      <c r="A175" s="1839"/>
      <c r="B175" s="1840"/>
      <c r="C175" s="1199" t="s">
        <v>18</v>
      </c>
      <c r="D175" s="171">
        <v>2353.12</v>
      </c>
      <c r="E175" s="1290">
        <v>0</v>
      </c>
      <c r="F175" s="171">
        <f>E175/D175*100</f>
        <v>0</v>
      </c>
      <c r="G175" s="1850"/>
      <c r="H175" s="1290">
        <f>E175</f>
        <v>0</v>
      </c>
      <c r="I175" s="171">
        <f>H175/D175*100</f>
        <v>0</v>
      </c>
      <c r="J175" s="1850"/>
    </row>
    <row r="176" spans="1:10" ht="75" hidden="1" x14ac:dyDescent="0.3">
      <c r="A176" s="1839"/>
      <c r="B176" s="1840"/>
      <c r="C176" s="1199" t="s">
        <v>16</v>
      </c>
      <c r="D176" s="171">
        <v>784.38</v>
      </c>
      <c r="E176" s="1290">
        <v>0</v>
      </c>
      <c r="F176" s="171">
        <f>E176/D176*100</f>
        <v>0</v>
      </c>
      <c r="G176" s="1850"/>
      <c r="H176" s="1290">
        <f>E176</f>
        <v>0</v>
      </c>
      <c r="I176" s="171">
        <f>H176/D176*100</f>
        <v>0</v>
      </c>
      <c r="J176" s="1850"/>
    </row>
    <row r="177" spans="1:10" ht="93.75" hidden="1" x14ac:dyDescent="0.3">
      <c r="A177" s="1839"/>
      <c r="B177" s="1840"/>
      <c r="C177" s="1199" t="s">
        <v>19</v>
      </c>
      <c r="D177" s="171">
        <v>74.680000000000007</v>
      </c>
      <c r="E177" s="1290">
        <v>0</v>
      </c>
      <c r="F177" s="171">
        <f>E177/D177*100</f>
        <v>0</v>
      </c>
      <c r="G177" s="1850"/>
      <c r="H177" s="1290">
        <v>0</v>
      </c>
      <c r="I177" s="171">
        <f>H177/D177*100</f>
        <v>0</v>
      </c>
      <c r="J177" s="1850"/>
    </row>
    <row r="178" spans="1:10" ht="23.25" hidden="1" customHeight="1" x14ac:dyDescent="0.3">
      <c r="A178" s="1820"/>
      <c r="B178" s="1883" t="s">
        <v>64</v>
      </c>
      <c r="C178" s="176" t="s">
        <v>15</v>
      </c>
      <c r="D178" s="1198">
        <f>SUM(D179:D179)</f>
        <v>362123.09</v>
      </c>
      <c r="E178" s="1285" t="e">
        <f>E179+#REF!+#REF!</f>
        <v>#REF!</v>
      </c>
      <c r="F178" s="177" t="e">
        <f t="shared" si="76"/>
        <v>#REF!</v>
      </c>
      <c r="G178" s="1816"/>
      <c r="H178" s="1285">
        <f>SUM(H179:H179)</f>
        <v>41330.509999999995</v>
      </c>
      <c r="I178" s="1198">
        <f>H178/D178*100</f>
        <v>11.41338708890394</v>
      </c>
      <c r="J178" s="1816"/>
    </row>
    <row r="179" spans="1:10" ht="56.25" hidden="1" x14ac:dyDescent="0.3">
      <c r="A179" s="1821"/>
      <c r="B179" s="1884"/>
      <c r="C179" s="176" t="s">
        <v>18</v>
      </c>
      <c r="D179" s="1198">
        <f>D119+D140+D168+D155</f>
        <v>362123.09</v>
      </c>
      <c r="E179" s="1285">
        <f>E119+E140+E168+E155</f>
        <v>41330.509999999995</v>
      </c>
      <c r="F179" s="177">
        <f t="shared" si="76"/>
        <v>11.41338708890394</v>
      </c>
      <c r="G179" s="1816"/>
      <c r="H179" s="1285">
        <f>H119+H140+H168</f>
        <v>41330.509999999995</v>
      </c>
      <c r="I179" s="1198">
        <f t="shared" ref="I179" si="87">F179</f>
        <v>11.41338708890394</v>
      </c>
      <c r="J179" s="1816"/>
    </row>
    <row r="180" spans="1:10" ht="25.5" customHeight="1" x14ac:dyDescent="0.3">
      <c r="A180" s="1880" t="s">
        <v>1166</v>
      </c>
      <c r="B180" s="1880"/>
      <c r="C180" s="1880"/>
      <c r="D180" s="1880"/>
      <c r="E180" s="1880"/>
      <c r="F180" s="1880"/>
      <c r="G180" s="1880"/>
      <c r="H180" s="1880"/>
      <c r="I180" s="1880"/>
      <c r="J180" s="1880"/>
    </row>
    <row r="181" spans="1:10" ht="99" customHeight="1" x14ac:dyDescent="0.3">
      <c r="A181" s="1238" t="s">
        <v>9</v>
      </c>
      <c r="B181" s="506" t="s">
        <v>1167</v>
      </c>
      <c r="C181" s="506" t="s">
        <v>19</v>
      </c>
      <c r="D181" s="1198">
        <f>D182+D184</f>
        <v>126940.75900000001</v>
      </c>
      <c r="E181" s="1285">
        <f>E182+E184</f>
        <v>98005.42</v>
      </c>
      <c r="F181" s="1198">
        <f>E181/D181*100</f>
        <v>77.205635740684357</v>
      </c>
      <c r="G181" s="174"/>
      <c r="H181" s="1285">
        <f>E181</f>
        <v>98005.42</v>
      </c>
      <c r="I181" s="1198">
        <f t="shared" ref="I181:I205" si="88">F181</f>
        <v>77.205635740684357</v>
      </c>
      <c r="J181" s="1227"/>
    </row>
    <row r="182" spans="1:10" s="1213" customFormat="1" ht="149.25" customHeight="1" x14ac:dyDescent="0.25">
      <c r="A182" s="1206" t="s">
        <v>21</v>
      </c>
      <c r="B182" s="1199" t="s">
        <v>1553</v>
      </c>
      <c r="C182" s="1199" t="s">
        <v>19</v>
      </c>
      <c r="D182" s="1290">
        <v>122880.99</v>
      </c>
      <c r="E182" s="1290">
        <v>95106.12</v>
      </c>
      <c r="F182" s="171">
        <f>E182/D182*100</f>
        <v>77.396935034458949</v>
      </c>
      <c r="G182" s="1215" t="s">
        <v>1788</v>
      </c>
      <c r="H182" s="1290">
        <f>E182</f>
        <v>95106.12</v>
      </c>
      <c r="I182" s="171">
        <f t="shared" si="88"/>
        <v>77.396935034458949</v>
      </c>
      <c r="J182" s="1835" t="s">
        <v>1783</v>
      </c>
    </row>
    <row r="183" spans="1:10" ht="79.5" hidden="1" customHeight="1" x14ac:dyDescent="0.3">
      <c r="A183" s="1206" t="s">
        <v>21</v>
      </c>
      <c r="B183" s="176"/>
      <c r="C183" s="1199" t="s">
        <v>19</v>
      </c>
      <c r="D183" s="1198"/>
      <c r="E183" s="1285"/>
      <c r="F183" s="177"/>
      <c r="G183" s="1230"/>
      <c r="H183" s="1285"/>
      <c r="I183" s="1198">
        <f t="shared" si="88"/>
        <v>0</v>
      </c>
      <c r="J183" s="1836"/>
    </row>
    <row r="184" spans="1:10" ht="99" customHeight="1" x14ac:dyDescent="0.3">
      <c r="A184" s="1206" t="s">
        <v>26</v>
      </c>
      <c r="B184" s="1286" t="s">
        <v>1168</v>
      </c>
      <c r="C184" s="1199" t="s">
        <v>19</v>
      </c>
      <c r="D184" s="171">
        <v>4059.7689999999998</v>
      </c>
      <c r="E184" s="1290">
        <v>2899.3</v>
      </c>
      <c r="F184" s="1239">
        <f>E184/D184*100</f>
        <v>71.415393338882097</v>
      </c>
      <c r="G184" s="1241" t="s">
        <v>1789</v>
      </c>
      <c r="H184" s="1290">
        <f>E184</f>
        <v>2899.3</v>
      </c>
      <c r="I184" s="171">
        <f>H184/D184*100</f>
        <v>71.415393338882097</v>
      </c>
      <c r="J184" s="1214" t="s">
        <v>1778</v>
      </c>
    </row>
    <row r="185" spans="1:10" ht="159" customHeight="1" x14ac:dyDescent="0.3">
      <c r="A185" s="1226" t="s">
        <v>12</v>
      </c>
      <c r="B185" s="176" t="s">
        <v>1318</v>
      </c>
      <c r="C185" s="506" t="s">
        <v>16</v>
      </c>
      <c r="D185" s="1198">
        <f>D186</f>
        <v>217</v>
      </c>
      <c r="E185" s="1285">
        <f>E186</f>
        <v>63.72</v>
      </c>
      <c r="F185" s="1239">
        <f t="shared" ref="F185:F186" si="89">E185/D185*100</f>
        <v>29.364055299539171</v>
      </c>
      <c r="G185" s="1240"/>
      <c r="H185" s="1285">
        <f>E185</f>
        <v>63.72</v>
      </c>
      <c r="I185" s="171">
        <f t="shared" ref="I185:I186" si="90">H185/D185*100</f>
        <v>29.364055299539171</v>
      </c>
      <c r="J185" s="174"/>
    </row>
    <row r="186" spans="1:10" ht="154.5" customHeight="1" x14ac:dyDescent="0.3">
      <c r="A186" s="1212" t="s">
        <v>66</v>
      </c>
      <c r="B186" s="173" t="s">
        <v>1554</v>
      </c>
      <c r="C186" s="506" t="s">
        <v>16</v>
      </c>
      <c r="D186" s="171">
        <v>217</v>
      </c>
      <c r="E186" s="1290">
        <v>63.72</v>
      </c>
      <c r="F186" s="1239">
        <f t="shared" si="89"/>
        <v>29.364055299539171</v>
      </c>
      <c r="G186" s="1241" t="s">
        <v>1790</v>
      </c>
      <c r="H186" s="1290">
        <f>E186</f>
        <v>63.72</v>
      </c>
      <c r="I186" s="171">
        <f t="shared" si="90"/>
        <v>29.364055299539171</v>
      </c>
      <c r="J186" s="1241" t="s">
        <v>2085</v>
      </c>
    </row>
    <row r="187" spans="1:10" ht="100.5" customHeight="1" x14ac:dyDescent="0.3">
      <c r="A187" s="1226" t="s">
        <v>12</v>
      </c>
      <c r="B187" s="506" t="s">
        <v>1169</v>
      </c>
      <c r="C187" s="506" t="s">
        <v>19</v>
      </c>
      <c r="D187" s="1198">
        <f>D188</f>
        <v>59811.519</v>
      </c>
      <c r="E187" s="1285">
        <f>E188</f>
        <v>15958.22</v>
      </c>
      <c r="F187" s="177">
        <f>E187/D187*100</f>
        <v>26.680847212725027</v>
      </c>
      <c r="G187" s="174"/>
      <c r="H187" s="1285">
        <f>E187</f>
        <v>15958.22</v>
      </c>
      <c r="I187" s="1198">
        <f t="shared" si="88"/>
        <v>26.680847212725027</v>
      </c>
      <c r="J187" s="1230"/>
    </row>
    <row r="188" spans="1:10" ht="117.75" customHeight="1" x14ac:dyDescent="0.3">
      <c r="A188" s="1206" t="s">
        <v>13</v>
      </c>
      <c r="B188" s="1199" t="s">
        <v>1170</v>
      </c>
      <c r="C188" s="1199" t="s">
        <v>19</v>
      </c>
      <c r="D188" s="171">
        <v>59811.519</v>
      </c>
      <c r="E188" s="1290">
        <v>15958.22</v>
      </c>
      <c r="F188" s="171">
        <f>E188/D188*100</f>
        <v>26.680847212725027</v>
      </c>
      <c r="G188" s="1241" t="s">
        <v>1791</v>
      </c>
      <c r="H188" s="1290">
        <f>E188</f>
        <v>15958.22</v>
      </c>
      <c r="I188" s="171">
        <f t="shared" si="88"/>
        <v>26.680847212725027</v>
      </c>
      <c r="J188" s="1214" t="s">
        <v>1783</v>
      </c>
    </row>
    <row r="189" spans="1:10" ht="76.5" hidden="1" customHeight="1" x14ac:dyDescent="0.3">
      <c r="A189" s="176"/>
      <c r="B189" s="1222"/>
      <c r="C189" s="506" t="s">
        <v>217</v>
      </c>
      <c r="D189" s="1198">
        <f>D183</f>
        <v>0</v>
      </c>
      <c r="E189" s="1285">
        <f>E183</f>
        <v>0</v>
      </c>
      <c r="F189" s="171" t="e">
        <f t="shared" ref="F189:F192" si="91">E189/D189*100</f>
        <v>#DIV/0!</v>
      </c>
      <c r="G189" s="1230"/>
      <c r="H189" s="1285">
        <f>H183</f>
        <v>0</v>
      </c>
      <c r="I189" s="1198" t="e">
        <f t="shared" si="88"/>
        <v>#DIV/0!</v>
      </c>
      <c r="J189" s="1230"/>
    </row>
    <row r="190" spans="1:10" ht="76.5" hidden="1" customHeight="1" x14ac:dyDescent="0.3">
      <c r="A190" s="1226" t="s">
        <v>14</v>
      </c>
      <c r="B190" s="176" t="s">
        <v>1027</v>
      </c>
      <c r="C190" s="506" t="s">
        <v>16</v>
      </c>
      <c r="D190" s="1198">
        <v>0</v>
      </c>
      <c r="E190" s="1285">
        <v>0</v>
      </c>
      <c r="F190" s="171" t="e">
        <f t="shared" si="91"/>
        <v>#DIV/0!</v>
      </c>
      <c r="G190" s="1209"/>
      <c r="H190" s="1285">
        <v>0</v>
      </c>
      <c r="I190" s="1198">
        <v>0</v>
      </c>
      <c r="J190" s="1230"/>
    </row>
    <row r="191" spans="1:10" ht="131.25" hidden="1" x14ac:dyDescent="0.3">
      <c r="A191" s="1206" t="s">
        <v>17</v>
      </c>
      <c r="B191" s="1242" t="s">
        <v>402</v>
      </c>
      <c r="C191" s="1199" t="s">
        <v>16</v>
      </c>
      <c r="D191" s="171">
        <v>0</v>
      </c>
      <c r="E191" s="1290">
        <v>0</v>
      </c>
      <c r="F191" s="171" t="e">
        <f t="shared" si="91"/>
        <v>#DIV/0!</v>
      </c>
      <c r="G191" s="174"/>
      <c r="H191" s="1290">
        <v>0</v>
      </c>
      <c r="I191" s="171">
        <v>0</v>
      </c>
      <c r="J191" s="174" t="s">
        <v>813</v>
      </c>
    </row>
    <row r="192" spans="1:10" ht="24" customHeight="1" x14ac:dyDescent="0.3">
      <c r="A192" s="1833" t="s">
        <v>14</v>
      </c>
      <c r="B192" s="1834" t="s">
        <v>1599</v>
      </c>
      <c r="C192" s="506" t="s">
        <v>15</v>
      </c>
      <c r="D192" s="1198">
        <f>D193+D194+D195</f>
        <v>1049.1500000000001</v>
      </c>
      <c r="E192" s="1285">
        <f>E193+E194+E195</f>
        <v>1049.02</v>
      </c>
      <c r="F192" s="1198">
        <f t="shared" si="91"/>
        <v>99.987609016823129</v>
      </c>
      <c r="G192" s="1240"/>
      <c r="H192" s="1285">
        <f>E192</f>
        <v>1049.02</v>
      </c>
      <c r="I192" s="1198">
        <f>F192</f>
        <v>99.987609016823129</v>
      </c>
      <c r="J192" s="174"/>
    </row>
    <row r="193" spans="1:10" ht="92.25" customHeight="1" x14ac:dyDescent="0.3">
      <c r="A193" s="1833"/>
      <c r="B193" s="1834"/>
      <c r="C193" s="506" t="s">
        <v>19</v>
      </c>
      <c r="D193" s="1198">
        <f t="shared" ref="D193:E195" si="92">D197</f>
        <v>12.95</v>
      </c>
      <c r="E193" s="1285">
        <f t="shared" si="92"/>
        <v>12.95</v>
      </c>
      <c r="F193" s="177">
        <f>E193/D193*100</f>
        <v>100</v>
      </c>
      <c r="G193" s="174"/>
      <c r="H193" s="1285">
        <f t="shared" ref="H193:H203" si="93">E193</f>
        <v>12.95</v>
      </c>
      <c r="I193" s="1198">
        <f t="shared" ref="I193:I199" si="94">F193</f>
        <v>100</v>
      </c>
      <c r="J193" s="1230"/>
    </row>
    <row r="194" spans="1:10" s="1223" customFormat="1" ht="60.75" customHeight="1" x14ac:dyDescent="0.25">
      <c r="A194" s="1833"/>
      <c r="B194" s="1834"/>
      <c r="C194" s="176" t="s">
        <v>18</v>
      </c>
      <c r="D194" s="1198">
        <f t="shared" si="92"/>
        <v>777.15</v>
      </c>
      <c r="E194" s="1285">
        <f t="shared" si="92"/>
        <v>777.05</v>
      </c>
      <c r="F194" s="177">
        <f t="shared" ref="F194:F196" si="95">E194/D194*100</f>
        <v>99.987132471208909</v>
      </c>
      <c r="G194" s="1240"/>
      <c r="H194" s="1285">
        <f t="shared" si="93"/>
        <v>777.05</v>
      </c>
      <c r="I194" s="1198">
        <f t="shared" ref="I194:I195" si="96">F194</f>
        <v>99.987132471208909</v>
      </c>
      <c r="J194" s="1243"/>
    </row>
    <row r="195" spans="1:10" s="1244" customFormat="1" ht="78.75" customHeight="1" x14ac:dyDescent="0.3">
      <c r="A195" s="1833"/>
      <c r="B195" s="1834"/>
      <c r="C195" s="506" t="s">
        <v>16</v>
      </c>
      <c r="D195" s="1198">
        <f t="shared" si="92"/>
        <v>259.05</v>
      </c>
      <c r="E195" s="1285">
        <f t="shared" si="92"/>
        <v>259.02</v>
      </c>
      <c r="F195" s="177">
        <f t="shared" si="95"/>
        <v>99.988419224088005</v>
      </c>
      <c r="G195" s="1240"/>
      <c r="H195" s="1285">
        <f t="shared" si="93"/>
        <v>259.02</v>
      </c>
      <c r="I195" s="1198">
        <f t="shared" si="96"/>
        <v>99.988419224088005</v>
      </c>
      <c r="J195" s="1243"/>
    </row>
    <row r="196" spans="1:10" s="1244" customFormat="1" ht="30" customHeight="1" x14ac:dyDescent="0.3">
      <c r="A196" s="1898" t="s">
        <v>17</v>
      </c>
      <c r="B196" s="1830" t="s">
        <v>1171</v>
      </c>
      <c r="C196" s="1199" t="s">
        <v>15</v>
      </c>
      <c r="D196" s="171">
        <f>D197+D198+D199</f>
        <v>1049.1500000000001</v>
      </c>
      <c r="E196" s="1290">
        <f>E197+E198+E199</f>
        <v>1049.02</v>
      </c>
      <c r="F196" s="1239">
        <f t="shared" si="95"/>
        <v>99.987609016823129</v>
      </c>
      <c r="G196" s="1902" t="s">
        <v>1825</v>
      </c>
      <c r="H196" s="1290">
        <f t="shared" si="93"/>
        <v>1049.02</v>
      </c>
      <c r="I196" s="171">
        <f t="shared" ref="I196" si="97">F196</f>
        <v>99.987609016823129</v>
      </c>
      <c r="J196" s="1874" t="s">
        <v>1824</v>
      </c>
    </row>
    <row r="197" spans="1:10" ht="97.5" customHeight="1" x14ac:dyDescent="0.3">
      <c r="A197" s="1899"/>
      <c r="B197" s="1831"/>
      <c r="C197" s="1199" t="s">
        <v>19</v>
      </c>
      <c r="D197" s="171">
        <v>12.95</v>
      </c>
      <c r="E197" s="1290">
        <v>12.95</v>
      </c>
      <c r="F197" s="171">
        <f>E197/D197*100</f>
        <v>100</v>
      </c>
      <c r="G197" s="1903"/>
      <c r="H197" s="1290">
        <f t="shared" si="93"/>
        <v>12.95</v>
      </c>
      <c r="I197" s="171">
        <f t="shared" si="94"/>
        <v>100</v>
      </c>
      <c r="J197" s="1905"/>
    </row>
    <row r="198" spans="1:10" s="1245" customFormat="1" ht="62.25" customHeight="1" x14ac:dyDescent="0.25">
      <c r="A198" s="1899"/>
      <c r="B198" s="1831"/>
      <c r="C198" s="173" t="s">
        <v>18</v>
      </c>
      <c r="D198" s="171">
        <v>777.15</v>
      </c>
      <c r="E198" s="1290">
        <v>777.05</v>
      </c>
      <c r="F198" s="1239">
        <f t="shared" ref="F198:F200" si="98">E198/D198*100</f>
        <v>99.987132471208909</v>
      </c>
      <c r="G198" s="1903"/>
      <c r="H198" s="1290">
        <f t="shared" si="93"/>
        <v>777.05</v>
      </c>
      <c r="I198" s="171">
        <f t="shared" si="94"/>
        <v>99.987132471208909</v>
      </c>
      <c r="J198" s="1905"/>
    </row>
    <row r="199" spans="1:10" ht="60" customHeight="1" x14ac:dyDescent="0.3">
      <c r="A199" s="1900"/>
      <c r="B199" s="1832"/>
      <c r="C199" s="1199" t="s">
        <v>16</v>
      </c>
      <c r="D199" s="171">
        <v>259.05</v>
      </c>
      <c r="E199" s="1290">
        <v>259.02</v>
      </c>
      <c r="F199" s="1239">
        <f t="shared" si="98"/>
        <v>99.988419224088005</v>
      </c>
      <c r="G199" s="1904"/>
      <c r="H199" s="1290">
        <f t="shared" si="93"/>
        <v>259.02</v>
      </c>
      <c r="I199" s="171">
        <f t="shared" si="94"/>
        <v>99.988419224088005</v>
      </c>
      <c r="J199" s="1875"/>
    </row>
    <row r="200" spans="1:10" ht="26.25" customHeight="1" x14ac:dyDescent="0.3">
      <c r="A200" s="1898"/>
      <c r="B200" s="1883" t="s">
        <v>64</v>
      </c>
      <c r="C200" s="506" t="s">
        <v>15</v>
      </c>
      <c r="D200" s="1198">
        <f>D201+D202+D203</f>
        <v>188018.42799999999</v>
      </c>
      <c r="E200" s="1285">
        <f>E201+E202+E203</f>
        <v>115076.38</v>
      </c>
      <c r="F200" s="177">
        <f t="shared" si="98"/>
        <v>61.204841048878464</v>
      </c>
      <c r="G200" s="1246"/>
      <c r="H200" s="1285">
        <f t="shared" si="93"/>
        <v>115076.38</v>
      </c>
      <c r="I200" s="1198">
        <f t="shared" ref="I200" si="99">F200</f>
        <v>61.204841048878464</v>
      </c>
      <c r="J200" s="1247"/>
    </row>
    <row r="201" spans="1:10" ht="99.75" customHeight="1" x14ac:dyDescent="0.3">
      <c r="A201" s="1899"/>
      <c r="B201" s="1884"/>
      <c r="C201" s="506" t="s">
        <v>19</v>
      </c>
      <c r="D201" s="1198">
        <f>D193+D187+D181</f>
        <v>186765.228</v>
      </c>
      <c r="E201" s="1285">
        <f>E193+E187+E181</f>
        <v>113976.59</v>
      </c>
      <c r="F201" s="1198">
        <f>E201/D201*100</f>
        <v>61.026664984983178</v>
      </c>
      <c r="G201" s="174"/>
      <c r="H201" s="1285">
        <f t="shared" si="93"/>
        <v>113976.59</v>
      </c>
      <c r="I201" s="1198">
        <f>H201/D201*100</f>
        <v>61.026664984983178</v>
      </c>
      <c r="J201" s="1230"/>
    </row>
    <row r="202" spans="1:10" s="1223" customFormat="1" ht="60.75" customHeight="1" x14ac:dyDescent="0.25">
      <c r="A202" s="1899"/>
      <c r="B202" s="1884"/>
      <c r="C202" s="176" t="s">
        <v>18</v>
      </c>
      <c r="D202" s="1198">
        <f>D194</f>
        <v>777.15</v>
      </c>
      <c r="E202" s="1285">
        <f>E194</f>
        <v>777.05</v>
      </c>
      <c r="F202" s="177">
        <f t="shared" ref="F202:F203" si="100">E202/D202*100</f>
        <v>99.987132471208909</v>
      </c>
      <c r="G202" s="1240"/>
      <c r="H202" s="1285">
        <f t="shared" si="93"/>
        <v>777.05</v>
      </c>
      <c r="I202" s="1198">
        <f t="shared" ref="I202:I203" si="101">F202</f>
        <v>99.987132471208909</v>
      </c>
      <c r="J202" s="1243"/>
    </row>
    <row r="203" spans="1:10" s="1244" customFormat="1" ht="81" customHeight="1" x14ac:dyDescent="0.3">
      <c r="A203" s="1900"/>
      <c r="B203" s="1901"/>
      <c r="C203" s="506" t="s">
        <v>16</v>
      </c>
      <c r="D203" s="1198">
        <f>D195+D185</f>
        <v>476.05</v>
      </c>
      <c r="E203" s="1285">
        <f>E195+E185</f>
        <v>322.74</v>
      </c>
      <c r="F203" s="177">
        <f t="shared" si="100"/>
        <v>67.795399642894651</v>
      </c>
      <c r="G203" s="1240"/>
      <c r="H203" s="1285">
        <f t="shared" si="93"/>
        <v>322.74</v>
      </c>
      <c r="I203" s="1198">
        <f t="shared" si="101"/>
        <v>67.795399642894651</v>
      </c>
      <c r="J203" s="1243"/>
    </row>
    <row r="204" spans="1:10" ht="27" customHeight="1" x14ac:dyDescent="0.3">
      <c r="A204" s="1880" t="s">
        <v>397</v>
      </c>
      <c r="B204" s="1880"/>
      <c r="C204" s="1880"/>
      <c r="D204" s="1880"/>
      <c r="E204" s="1880"/>
      <c r="F204" s="1880"/>
      <c r="G204" s="1880"/>
      <c r="H204" s="1880"/>
      <c r="I204" s="1880"/>
      <c r="J204" s="1880"/>
    </row>
    <row r="205" spans="1:10" s="1223" customFormat="1" ht="67.5" hidden="1" customHeight="1" x14ac:dyDescent="0.25">
      <c r="A205" s="1248"/>
      <c r="B205" s="176"/>
      <c r="C205" s="1216" t="s">
        <v>217</v>
      </c>
      <c r="D205" s="1198"/>
      <c r="E205" s="1285"/>
      <c r="F205" s="177"/>
      <c r="G205" s="1850"/>
      <c r="H205" s="1285"/>
      <c r="I205" s="1198">
        <f t="shared" si="88"/>
        <v>0</v>
      </c>
      <c r="J205" s="1853"/>
    </row>
    <row r="206" spans="1:10" s="1223" customFormat="1" ht="98.25" customHeight="1" x14ac:dyDescent="0.25">
      <c r="A206" s="1238" t="s">
        <v>9</v>
      </c>
      <c r="B206" s="176" t="s">
        <v>1028</v>
      </c>
      <c r="C206" s="506" t="s">
        <v>19</v>
      </c>
      <c r="D206" s="1198">
        <f>D207+D208</f>
        <v>30319.7</v>
      </c>
      <c r="E206" s="1285">
        <f>E207+E208</f>
        <v>20988.35</v>
      </c>
      <c r="F206" s="177">
        <f t="shared" ref="F206:F214" si="102">E206/D206*100</f>
        <v>69.223475166311005</v>
      </c>
      <c r="G206" s="1850"/>
      <c r="H206" s="1285">
        <f>H207+H208</f>
        <v>20988.35</v>
      </c>
      <c r="I206" s="1198">
        <f>F206</f>
        <v>69.223475166311005</v>
      </c>
      <c r="J206" s="1853"/>
    </row>
    <row r="207" spans="1:10" ht="117.75" customHeight="1" x14ac:dyDescent="0.3">
      <c r="A207" s="1224" t="s">
        <v>21</v>
      </c>
      <c r="B207" s="173" t="s">
        <v>1172</v>
      </c>
      <c r="C207" s="1199" t="s">
        <v>19</v>
      </c>
      <c r="D207" s="171">
        <v>28401.7</v>
      </c>
      <c r="E207" s="1290">
        <v>19398.82</v>
      </c>
      <c r="F207" s="171">
        <f>E207/D207*100</f>
        <v>68.301615748353086</v>
      </c>
      <c r="G207" s="1241" t="s">
        <v>1795</v>
      </c>
      <c r="H207" s="1290">
        <f>E207</f>
        <v>19398.82</v>
      </c>
      <c r="I207" s="171">
        <f>F207</f>
        <v>68.301615748353086</v>
      </c>
      <c r="J207" s="1214" t="s">
        <v>1792</v>
      </c>
    </row>
    <row r="208" spans="1:10" ht="409.6" customHeight="1" x14ac:dyDescent="0.3">
      <c r="A208" s="1906" t="s">
        <v>26</v>
      </c>
      <c r="B208" s="1830" t="s">
        <v>241</v>
      </c>
      <c r="C208" s="1830" t="s">
        <v>19</v>
      </c>
      <c r="D208" s="1846">
        <v>1918</v>
      </c>
      <c r="E208" s="1846">
        <v>1589.53</v>
      </c>
      <c r="F208" s="1846">
        <f>E208/D208*100</f>
        <v>82.874348279457763</v>
      </c>
      <c r="G208" s="1902" t="s">
        <v>1793</v>
      </c>
      <c r="H208" s="1846">
        <f>E208</f>
        <v>1589.53</v>
      </c>
      <c r="I208" s="1846">
        <f t="shared" ref="I208:I217" si="103">F208</f>
        <v>82.874348279457763</v>
      </c>
      <c r="J208" s="1910"/>
    </row>
    <row r="209" spans="1:10" ht="21.75" customHeight="1" x14ac:dyDescent="0.3">
      <c r="A209" s="1907"/>
      <c r="B209" s="1832"/>
      <c r="C209" s="1832"/>
      <c r="D209" s="1848"/>
      <c r="E209" s="1848"/>
      <c r="F209" s="1848"/>
      <c r="G209" s="1904"/>
      <c r="H209" s="1848"/>
      <c r="I209" s="1848"/>
      <c r="J209" s="1911"/>
    </row>
    <row r="210" spans="1:10" ht="98.25" customHeight="1" x14ac:dyDescent="0.3">
      <c r="A210" s="176"/>
      <c r="B210" s="1197" t="s">
        <v>74</v>
      </c>
      <c r="C210" s="506" t="s">
        <v>19</v>
      </c>
      <c r="D210" s="1198">
        <f>D206</f>
        <v>30319.7</v>
      </c>
      <c r="E210" s="1285">
        <f>E206</f>
        <v>20988.35</v>
      </c>
      <c r="F210" s="177">
        <f t="shared" si="102"/>
        <v>69.223475166311005</v>
      </c>
      <c r="G210" s="1227"/>
      <c r="H210" s="1285">
        <f>H206</f>
        <v>20988.35</v>
      </c>
      <c r="I210" s="1198">
        <f t="shared" si="103"/>
        <v>69.223475166311005</v>
      </c>
      <c r="J210" s="1227"/>
    </row>
    <row r="211" spans="1:10" ht="29.25" customHeight="1" x14ac:dyDescent="0.3">
      <c r="A211" s="1833"/>
      <c r="B211" s="1880" t="s">
        <v>23</v>
      </c>
      <c r="C211" s="1222" t="s">
        <v>15</v>
      </c>
      <c r="D211" s="1198">
        <f>SUM(D212:D214)</f>
        <v>7754553.915000001</v>
      </c>
      <c r="E211" s="1285">
        <f>SUM(E212:E214)</f>
        <v>5144907.3099999996</v>
      </c>
      <c r="F211" s="177">
        <f t="shared" si="102"/>
        <v>66.346915198409562</v>
      </c>
      <c r="G211" s="1853"/>
      <c r="H211" s="1285">
        <f>SUM(H212:H214)</f>
        <v>5144907.3099999996</v>
      </c>
      <c r="I211" s="1198">
        <f>H211/D211*100</f>
        <v>66.346915198409562</v>
      </c>
      <c r="J211" s="1853"/>
    </row>
    <row r="212" spans="1:10" s="1223" customFormat="1" ht="61.5" customHeight="1" x14ac:dyDescent="0.25">
      <c r="A212" s="1833"/>
      <c r="B212" s="1880"/>
      <c r="C212" s="176" t="s">
        <v>18</v>
      </c>
      <c r="D212" s="1198">
        <f>D202+D113</f>
        <v>234047.99</v>
      </c>
      <c r="E212" s="1285">
        <f>E202+E113</f>
        <v>141685.85999999999</v>
      </c>
      <c r="F212" s="177">
        <f t="shared" si="102"/>
        <v>60.537097541405927</v>
      </c>
      <c r="G212" s="1853"/>
      <c r="H212" s="1285">
        <f>E212</f>
        <v>141685.85999999999</v>
      </c>
      <c r="I212" s="1198">
        <f t="shared" si="103"/>
        <v>60.537097541405927</v>
      </c>
      <c r="J212" s="1853"/>
    </row>
    <row r="213" spans="1:10" ht="79.5" customHeight="1" x14ac:dyDescent="0.3">
      <c r="A213" s="1833"/>
      <c r="B213" s="1880"/>
      <c r="C213" s="506" t="s">
        <v>16</v>
      </c>
      <c r="D213" s="1198">
        <f>D203+D114</f>
        <v>5406938.4500000002</v>
      </c>
      <c r="E213" s="1285">
        <f>E203+E114</f>
        <v>3643278.3400000003</v>
      </c>
      <c r="F213" s="177">
        <f t="shared" si="102"/>
        <v>67.381538992736267</v>
      </c>
      <c r="G213" s="1853"/>
      <c r="H213" s="1285">
        <f>E213</f>
        <v>3643278.3400000003</v>
      </c>
      <c r="I213" s="1198">
        <f t="shared" si="103"/>
        <v>67.381538992736267</v>
      </c>
      <c r="J213" s="1853"/>
    </row>
    <row r="214" spans="1:10" ht="99.75" customHeight="1" x14ac:dyDescent="0.3">
      <c r="A214" s="1833"/>
      <c r="B214" s="1880"/>
      <c r="C214" s="506" t="s">
        <v>19</v>
      </c>
      <c r="D214" s="1198">
        <f>D210+D201+D115</f>
        <v>2113567.4750000001</v>
      </c>
      <c r="E214" s="1285">
        <f>E210+E201+E115</f>
        <v>1359943.1099999996</v>
      </c>
      <c r="F214" s="177">
        <f t="shared" si="102"/>
        <v>64.343491565132055</v>
      </c>
      <c r="G214" s="1853"/>
      <c r="H214" s="1285">
        <f>E214</f>
        <v>1359943.1099999996</v>
      </c>
      <c r="I214" s="1344">
        <f t="shared" si="103"/>
        <v>64.343491565132055</v>
      </c>
      <c r="J214" s="1853"/>
    </row>
    <row r="215" spans="1:10" s="1223" customFormat="1" ht="76.5" hidden="1" customHeight="1" x14ac:dyDescent="0.25">
      <c r="A215" s="1892"/>
      <c r="B215" s="1894" t="s">
        <v>242</v>
      </c>
      <c r="C215" s="1249" t="s">
        <v>217</v>
      </c>
      <c r="D215" s="1250"/>
      <c r="E215" s="1250"/>
      <c r="F215" s="1251"/>
      <c r="G215" s="1896"/>
      <c r="H215" s="1250"/>
      <c r="I215" s="1250">
        <f t="shared" si="103"/>
        <v>0</v>
      </c>
      <c r="J215" s="1896"/>
    </row>
    <row r="216" spans="1:10" ht="72.75" hidden="1" customHeight="1" x14ac:dyDescent="0.3">
      <c r="A216" s="1893"/>
      <c r="B216" s="1894"/>
      <c r="C216" s="1249" t="s">
        <v>243</v>
      </c>
      <c r="D216" s="1252"/>
      <c r="E216" s="1252"/>
      <c r="F216" s="1253"/>
      <c r="G216" s="1896"/>
      <c r="H216" s="1252"/>
      <c r="I216" s="1252">
        <f t="shared" si="103"/>
        <v>0</v>
      </c>
      <c r="J216" s="1896"/>
    </row>
    <row r="217" spans="1:10" ht="60" hidden="1" customHeight="1" x14ac:dyDescent="0.3">
      <c r="A217" s="1893"/>
      <c r="B217" s="1895"/>
      <c r="C217" s="1254" t="s">
        <v>244</v>
      </c>
      <c r="D217" s="1252">
        <f>SUM(D215:D216)</f>
        <v>0</v>
      </c>
      <c r="E217" s="1252">
        <f>SUM(E215:E216)</f>
        <v>0</v>
      </c>
      <c r="F217" s="1253"/>
      <c r="G217" s="1897"/>
      <c r="H217" s="1252">
        <f>SUM(H215:H216)</f>
        <v>0</v>
      </c>
      <c r="I217" s="1252">
        <f t="shared" si="103"/>
        <v>0</v>
      </c>
      <c r="J217" s="1897"/>
    </row>
    <row r="218" spans="1:10" x14ac:dyDescent="0.3">
      <c r="A218" s="1255"/>
      <c r="B218" s="1256"/>
      <c r="C218" s="1255"/>
      <c r="D218" s="1255"/>
      <c r="E218" s="1255"/>
      <c r="F218" s="1255"/>
      <c r="G218" s="1225"/>
      <c r="H218" s="1255"/>
      <c r="I218" s="1255"/>
      <c r="J218" s="1225"/>
    </row>
  </sheetData>
  <sheetProtection selectLockedCells="1" selectUnlockedCells="1"/>
  <mergeCells count="231">
    <mergeCell ref="G208:G209"/>
    <mergeCell ref="H208:H209"/>
    <mergeCell ref="I208:I209"/>
    <mergeCell ref="J208:J209"/>
    <mergeCell ref="G130:G132"/>
    <mergeCell ref="J130:J132"/>
    <mergeCell ref="A130:A132"/>
    <mergeCell ref="B130:B132"/>
    <mergeCell ref="G83:G84"/>
    <mergeCell ref="J83:J84"/>
    <mergeCell ref="J135:J136"/>
    <mergeCell ref="G92:G93"/>
    <mergeCell ref="J182:J183"/>
    <mergeCell ref="G169:G170"/>
    <mergeCell ref="J169:J170"/>
    <mergeCell ref="A154:A157"/>
    <mergeCell ref="B154:B157"/>
    <mergeCell ref="A158:A161"/>
    <mergeCell ref="B158:B161"/>
    <mergeCell ref="G158:G161"/>
    <mergeCell ref="J158:J161"/>
    <mergeCell ref="A162:A164"/>
    <mergeCell ref="B146:B149"/>
    <mergeCell ref="A151:A153"/>
    <mergeCell ref="B151:B153"/>
    <mergeCell ref="G151:G153"/>
    <mergeCell ref="J151:J153"/>
    <mergeCell ref="B133:B134"/>
    <mergeCell ref="A133:A134"/>
    <mergeCell ref="C133:C134"/>
    <mergeCell ref="D133:D134"/>
    <mergeCell ref="G146:G149"/>
    <mergeCell ref="J146:J149"/>
    <mergeCell ref="A139:A141"/>
    <mergeCell ref="B139:B141"/>
    <mergeCell ref="J139:J141"/>
    <mergeCell ref="G139:G141"/>
    <mergeCell ref="F133:F134"/>
    <mergeCell ref="G133:G134"/>
    <mergeCell ref="H133:H134"/>
    <mergeCell ref="I133:I134"/>
    <mergeCell ref="J133:J134"/>
    <mergeCell ref="B135:B136"/>
    <mergeCell ref="A135:A136"/>
    <mergeCell ref="C135:C136"/>
    <mergeCell ref="D135:D136"/>
    <mergeCell ref="E135:E136"/>
    <mergeCell ref="A174:A177"/>
    <mergeCell ref="B174:B177"/>
    <mergeCell ref="G174:G177"/>
    <mergeCell ref="J174:J177"/>
    <mergeCell ref="A171:A173"/>
    <mergeCell ref="B171:B173"/>
    <mergeCell ref="G171:G173"/>
    <mergeCell ref="J171:J173"/>
    <mergeCell ref="G167:G168"/>
    <mergeCell ref="J167:J168"/>
    <mergeCell ref="A215:A217"/>
    <mergeCell ref="B215:B217"/>
    <mergeCell ref="G215:G217"/>
    <mergeCell ref="J215:J217"/>
    <mergeCell ref="A180:J180"/>
    <mergeCell ref="A204:J204"/>
    <mergeCell ref="G205:G206"/>
    <mergeCell ref="J205:J206"/>
    <mergeCell ref="A211:A214"/>
    <mergeCell ref="B211:B214"/>
    <mergeCell ref="G211:G214"/>
    <mergeCell ref="J211:J214"/>
    <mergeCell ref="A200:A203"/>
    <mergeCell ref="B200:B203"/>
    <mergeCell ref="A196:A199"/>
    <mergeCell ref="B196:B199"/>
    <mergeCell ref="G196:G199"/>
    <mergeCell ref="J196:J199"/>
    <mergeCell ref="A208:A209"/>
    <mergeCell ref="B208:B209"/>
    <mergeCell ref="C208:C209"/>
    <mergeCell ref="D208:D209"/>
    <mergeCell ref="E208:E209"/>
    <mergeCell ref="F208:F209"/>
    <mergeCell ref="A1:J1"/>
    <mergeCell ref="A2:J2"/>
    <mergeCell ref="A3:J3"/>
    <mergeCell ref="A4:J4"/>
    <mergeCell ref="A5:J5"/>
    <mergeCell ref="A62:J62"/>
    <mergeCell ref="A8:J8"/>
    <mergeCell ref="A9:A11"/>
    <mergeCell ref="B9:B11"/>
    <mergeCell ref="G10:G11"/>
    <mergeCell ref="J10:J11"/>
    <mergeCell ref="A12:A14"/>
    <mergeCell ref="B12:B14"/>
    <mergeCell ref="G12:G14"/>
    <mergeCell ref="J12:J14"/>
    <mergeCell ref="A16:A19"/>
    <mergeCell ref="B42:B43"/>
    <mergeCell ref="G42:G43"/>
    <mergeCell ref="J42:J43"/>
    <mergeCell ref="A25:A27"/>
    <mergeCell ref="B25:B27"/>
    <mergeCell ref="G25:G27"/>
    <mergeCell ref="B28:B30"/>
    <mergeCell ref="A28:A30"/>
    <mergeCell ref="G110:G111"/>
    <mergeCell ref="J110:J111"/>
    <mergeCell ref="A102:A105"/>
    <mergeCell ref="B102:B105"/>
    <mergeCell ref="G103:G105"/>
    <mergeCell ref="J103:J105"/>
    <mergeCell ref="B106:B108"/>
    <mergeCell ref="A192:A195"/>
    <mergeCell ref="B192:B195"/>
    <mergeCell ref="A146:A149"/>
    <mergeCell ref="F135:F136"/>
    <mergeCell ref="G135:G136"/>
    <mergeCell ref="H135:H136"/>
    <mergeCell ref="I135:I136"/>
    <mergeCell ref="J178:J179"/>
    <mergeCell ref="G178:G179"/>
    <mergeCell ref="A178:A179"/>
    <mergeCell ref="B178:B179"/>
    <mergeCell ref="E133:E134"/>
    <mergeCell ref="B162:B164"/>
    <mergeCell ref="G162:G164"/>
    <mergeCell ref="J162:J164"/>
    <mergeCell ref="A167:A170"/>
    <mergeCell ref="B167:B170"/>
    <mergeCell ref="G106:G107"/>
    <mergeCell ref="J106:J107"/>
    <mergeCell ref="A106:A108"/>
    <mergeCell ref="A128:A129"/>
    <mergeCell ref="B128:B129"/>
    <mergeCell ref="C128:C129"/>
    <mergeCell ref="D128:D129"/>
    <mergeCell ref="E128:E129"/>
    <mergeCell ref="F128:F129"/>
    <mergeCell ref="G128:G129"/>
    <mergeCell ref="H128:H129"/>
    <mergeCell ref="I128:I129"/>
    <mergeCell ref="J128:J129"/>
    <mergeCell ref="A116:J116"/>
    <mergeCell ref="A117:A121"/>
    <mergeCell ref="B117:B121"/>
    <mergeCell ref="G117:G121"/>
    <mergeCell ref="J117:J121"/>
    <mergeCell ref="A112:A115"/>
    <mergeCell ref="B112:B115"/>
    <mergeCell ref="G112:G115"/>
    <mergeCell ref="J112:J115"/>
    <mergeCell ref="A109:A111"/>
    <mergeCell ref="B109:B111"/>
    <mergeCell ref="B16:B19"/>
    <mergeCell ref="G16:G19"/>
    <mergeCell ref="J16:J19"/>
    <mergeCell ref="A38:A41"/>
    <mergeCell ref="B38:B41"/>
    <mergeCell ref="G38:G39"/>
    <mergeCell ref="J38:J39"/>
    <mergeCell ref="G40:G41"/>
    <mergeCell ref="J40:J41"/>
    <mergeCell ref="C29:C30"/>
    <mergeCell ref="D29:D30"/>
    <mergeCell ref="E29:E30"/>
    <mergeCell ref="F29:F30"/>
    <mergeCell ref="G28:G30"/>
    <mergeCell ref="H29:H30"/>
    <mergeCell ref="I29:I30"/>
    <mergeCell ref="J28:J30"/>
    <mergeCell ref="J25:J26"/>
    <mergeCell ref="A70:A72"/>
    <mergeCell ref="B70:B72"/>
    <mergeCell ref="G70:G72"/>
    <mergeCell ref="J70:J72"/>
    <mergeCell ref="A78:A80"/>
    <mergeCell ref="G78:G80"/>
    <mergeCell ref="J78:J80"/>
    <mergeCell ref="A92:A94"/>
    <mergeCell ref="J92:J93"/>
    <mergeCell ref="B92:B94"/>
    <mergeCell ref="B78:B80"/>
    <mergeCell ref="A88:A91"/>
    <mergeCell ref="B88:B91"/>
    <mergeCell ref="G88:G91"/>
    <mergeCell ref="J88:J91"/>
    <mergeCell ref="G81:G82"/>
    <mergeCell ref="J81:J82"/>
    <mergeCell ref="A85:A87"/>
    <mergeCell ref="B85:B87"/>
    <mergeCell ref="G85:G87"/>
    <mergeCell ref="J85:J87"/>
    <mergeCell ref="A81:A84"/>
    <mergeCell ref="B81:B84"/>
    <mergeCell ref="J49:J51"/>
    <mergeCell ref="A52:A54"/>
    <mergeCell ref="B52:B54"/>
    <mergeCell ref="G53:G54"/>
    <mergeCell ref="J53:J54"/>
    <mergeCell ref="J66:J68"/>
    <mergeCell ref="G66:G68"/>
    <mergeCell ref="A63:A65"/>
    <mergeCell ref="B63:B65"/>
    <mergeCell ref="G64:G65"/>
    <mergeCell ref="J64:J65"/>
    <mergeCell ref="A66:A68"/>
    <mergeCell ref="B66:B68"/>
    <mergeCell ref="G98:G99"/>
    <mergeCell ref="J98:J99"/>
    <mergeCell ref="B98:B101"/>
    <mergeCell ref="A98:A101"/>
    <mergeCell ref="G96:G97"/>
    <mergeCell ref="J96:J97"/>
    <mergeCell ref="A95:A97"/>
    <mergeCell ref="B95:B97"/>
    <mergeCell ref="A42:A43"/>
    <mergeCell ref="J59:J60"/>
    <mergeCell ref="A59:A60"/>
    <mergeCell ref="B59:B60"/>
    <mergeCell ref="A55:A57"/>
    <mergeCell ref="B55:B57"/>
    <mergeCell ref="G56:G57"/>
    <mergeCell ref="J56:J57"/>
    <mergeCell ref="A44:A47"/>
    <mergeCell ref="B44:B47"/>
    <mergeCell ref="G44:G47"/>
    <mergeCell ref="J44:J47"/>
    <mergeCell ref="G59:G60"/>
    <mergeCell ref="A48:A51"/>
    <mergeCell ref="B48:B51"/>
    <mergeCell ref="G49:G51"/>
  </mergeCells>
  <pageMargins left="0.78740157480314965" right="0.39370078740157483" top="0.78740157480314965" bottom="0.78740157480314965" header="0.39370078740157483" footer="0.39370078740157483"/>
  <pageSetup paperSize="9" scale="62" firstPageNumber="25" fitToHeight="11" orientation="landscape" useFirstPageNumber="1" horizontalDpi="300" verticalDpi="300" r:id="rId1"/>
  <headerFooter alignWithMargins="0">
    <oddFooter>&amp;R&amp;"Times New Roman,обычный"&amp;14&amp;P</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70"/>
  <sheetViews>
    <sheetView topLeftCell="A101" zoomScale="62" zoomScaleNormal="62" zoomScalePageLayoutView="70" workbookViewId="0">
      <selection activeCell="J109" sqref="J109"/>
    </sheetView>
  </sheetViews>
  <sheetFormatPr defaultColWidth="11.42578125" defaultRowHeight="18" x14ac:dyDescent="0.25"/>
  <cols>
    <col min="1" max="1" width="7.28515625" style="59" customWidth="1"/>
    <col min="2" max="2" width="40.42578125" style="94" customWidth="1"/>
    <col min="3" max="3" width="21.85546875" style="94" customWidth="1"/>
    <col min="4" max="4" width="18.42578125" style="59" customWidth="1"/>
    <col min="5" max="5" width="16.28515625" style="59" customWidth="1"/>
    <col min="6" max="6" width="13.7109375" style="59" customWidth="1"/>
    <col min="7" max="7" width="42" style="95" customWidth="1"/>
    <col min="8" max="8" width="14.7109375" style="59" customWidth="1"/>
    <col min="9" max="9" width="10.5703125" style="59" customWidth="1"/>
    <col min="10" max="10" width="24.42578125" style="96" customWidth="1"/>
    <col min="11" max="256" width="11.42578125" style="59"/>
    <col min="257" max="257" width="8.7109375" style="59" customWidth="1"/>
    <col min="258" max="258" width="45.7109375" style="59" customWidth="1"/>
    <col min="259" max="259" width="15.7109375" style="59" customWidth="1"/>
    <col min="260" max="261" width="17.7109375" style="59" customWidth="1"/>
    <col min="262" max="262" width="15.28515625" style="59" customWidth="1"/>
    <col min="263" max="263" width="35.7109375" style="59" customWidth="1"/>
    <col min="264" max="264" width="17.7109375" style="59" customWidth="1"/>
    <col min="265" max="265" width="15.28515625" style="59" customWidth="1"/>
    <col min="266" max="266" width="30.7109375" style="59" customWidth="1"/>
    <col min="267" max="512" width="11.42578125" style="59"/>
    <col min="513" max="513" width="8.7109375" style="59" customWidth="1"/>
    <col min="514" max="514" width="45.7109375" style="59" customWidth="1"/>
    <col min="515" max="515" width="15.7109375" style="59" customWidth="1"/>
    <col min="516" max="517" width="17.7109375" style="59" customWidth="1"/>
    <col min="518" max="518" width="15.28515625" style="59" customWidth="1"/>
    <col min="519" max="519" width="35.7109375" style="59" customWidth="1"/>
    <col min="520" max="520" width="17.7109375" style="59" customWidth="1"/>
    <col min="521" max="521" width="15.28515625" style="59" customWidth="1"/>
    <col min="522" max="522" width="30.7109375" style="59" customWidth="1"/>
    <col min="523" max="768" width="11.42578125" style="59"/>
    <col min="769" max="769" width="8.7109375" style="59" customWidth="1"/>
    <col min="770" max="770" width="45.7109375" style="59" customWidth="1"/>
    <col min="771" max="771" width="15.7109375" style="59" customWidth="1"/>
    <col min="772" max="773" width="17.7109375" style="59" customWidth="1"/>
    <col min="774" max="774" width="15.28515625" style="59" customWidth="1"/>
    <col min="775" max="775" width="35.7109375" style="59" customWidth="1"/>
    <col min="776" max="776" width="17.7109375" style="59" customWidth="1"/>
    <col min="777" max="777" width="15.28515625" style="59" customWidth="1"/>
    <col min="778" max="778" width="30.7109375" style="59" customWidth="1"/>
    <col min="779" max="1024" width="11.42578125" style="59"/>
    <col min="1025" max="1025" width="8.7109375" style="59" customWidth="1"/>
    <col min="1026" max="1026" width="45.7109375" style="59" customWidth="1"/>
    <col min="1027" max="1027" width="15.7109375" style="59" customWidth="1"/>
    <col min="1028" max="1029" width="17.7109375" style="59" customWidth="1"/>
    <col min="1030" max="1030" width="15.28515625" style="59" customWidth="1"/>
    <col min="1031" max="1031" width="35.7109375" style="59" customWidth="1"/>
    <col min="1032" max="1032" width="17.7109375" style="59" customWidth="1"/>
    <col min="1033" max="1033" width="15.28515625" style="59" customWidth="1"/>
    <col min="1034" max="1034" width="30.7109375" style="59" customWidth="1"/>
    <col min="1035" max="1280" width="11.42578125" style="59"/>
    <col min="1281" max="1281" width="8.7109375" style="59" customWidth="1"/>
    <col min="1282" max="1282" width="45.7109375" style="59" customWidth="1"/>
    <col min="1283" max="1283" width="15.7109375" style="59" customWidth="1"/>
    <col min="1284" max="1285" width="17.7109375" style="59" customWidth="1"/>
    <col min="1286" max="1286" width="15.28515625" style="59" customWidth="1"/>
    <col min="1287" max="1287" width="35.7109375" style="59" customWidth="1"/>
    <col min="1288" max="1288" width="17.7109375" style="59" customWidth="1"/>
    <col min="1289" max="1289" width="15.28515625" style="59" customWidth="1"/>
    <col min="1290" max="1290" width="30.7109375" style="59" customWidth="1"/>
    <col min="1291" max="1536" width="11.42578125" style="59"/>
    <col min="1537" max="1537" width="8.7109375" style="59" customWidth="1"/>
    <col min="1538" max="1538" width="45.7109375" style="59" customWidth="1"/>
    <col min="1539" max="1539" width="15.7109375" style="59" customWidth="1"/>
    <col min="1540" max="1541" width="17.7109375" style="59" customWidth="1"/>
    <col min="1542" max="1542" width="15.28515625" style="59" customWidth="1"/>
    <col min="1543" max="1543" width="35.7109375" style="59" customWidth="1"/>
    <col min="1544" max="1544" width="17.7109375" style="59" customWidth="1"/>
    <col min="1545" max="1545" width="15.28515625" style="59" customWidth="1"/>
    <col min="1546" max="1546" width="30.7109375" style="59" customWidth="1"/>
    <col min="1547" max="1792" width="11.42578125" style="59"/>
    <col min="1793" max="1793" width="8.7109375" style="59" customWidth="1"/>
    <col min="1794" max="1794" width="45.7109375" style="59" customWidth="1"/>
    <col min="1795" max="1795" width="15.7109375" style="59" customWidth="1"/>
    <col min="1796" max="1797" width="17.7109375" style="59" customWidth="1"/>
    <col min="1798" max="1798" width="15.28515625" style="59" customWidth="1"/>
    <col min="1799" max="1799" width="35.7109375" style="59" customWidth="1"/>
    <col min="1800" max="1800" width="17.7109375" style="59" customWidth="1"/>
    <col min="1801" max="1801" width="15.28515625" style="59" customWidth="1"/>
    <col min="1802" max="1802" width="30.7109375" style="59" customWidth="1"/>
    <col min="1803" max="2048" width="11.42578125" style="59"/>
    <col min="2049" max="2049" width="8.7109375" style="59" customWidth="1"/>
    <col min="2050" max="2050" width="45.7109375" style="59" customWidth="1"/>
    <col min="2051" max="2051" width="15.7109375" style="59" customWidth="1"/>
    <col min="2052" max="2053" width="17.7109375" style="59" customWidth="1"/>
    <col min="2054" max="2054" width="15.28515625" style="59" customWidth="1"/>
    <col min="2055" max="2055" width="35.7109375" style="59" customWidth="1"/>
    <col min="2056" max="2056" width="17.7109375" style="59" customWidth="1"/>
    <col min="2057" max="2057" width="15.28515625" style="59" customWidth="1"/>
    <col min="2058" max="2058" width="30.7109375" style="59" customWidth="1"/>
    <col min="2059" max="2304" width="11.42578125" style="59"/>
    <col min="2305" max="2305" width="8.7109375" style="59" customWidth="1"/>
    <col min="2306" max="2306" width="45.7109375" style="59" customWidth="1"/>
    <col min="2307" max="2307" width="15.7109375" style="59" customWidth="1"/>
    <col min="2308" max="2309" width="17.7109375" style="59" customWidth="1"/>
    <col min="2310" max="2310" width="15.28515625" style="59" customWidth="1"/>
    <col min="2311" max="2311" width="35.7109375" style="59" customWidth="1"/>
    <col min="2312" max="2312" width="17.7109375" style="59" customWidth="1"/>
    <col min="2313" max="2313" width="15.28515625" style="59" customWidth="1"/>
    <col min="2314" max="2314" width="30.7109375" style="59" customWidth="1"/>
    <col min="2315" max="2560" width="11.42578125" style="59"/>
    <col min="2561" max="2561" width="8.7109375" style="59" customWidth="1"/>
    <col min="2562" max="2562" width="45.7109375" style="59" customWidth="1"/>
    <col min="2563" max="2563" width="15.7109375" style="59" customWidth="1"/>
    <col min="2564" max="2565" width="17.7109375" style="59" customWidth="1"/>
    <col min="2566" max="2566" width="15.28515625" style="59" customWidth="1"/>
    <col min="2567" max="2567" width="35.7109375" style="59" customWidth="1"/>
    <col min="2568" max="2568" width="17.7109375" style="59" customWidth="1"/>
    <col min="2569" max="2569" width="15.28515625" style="59" customWidth="1"/>
    <col min="2570" max="2570" width="30.7109375" style="59" customWidth="1"/>
    <col min="2571" max="2816" width="11.42578125" style="59"/>
    <col min="2817" max="2817" width="8.7109375" style="59" customWidth="1"/>
    <col min="2818" max="2818" width="45.7109375" style="59" customWidth="1"/>
    <col min="2819" max="2819" width="15.7109375" style="59" customWidth="1"/>
    <col min="2820" max="2821" width="17.7109375" style="59" customWidth="1"/>
    <col min="2822" max="2822" width="15.28515625" style="59" customWidth="1"/>
    <col min="2823" max="2823" width="35.7109375" style="59" customWidth="1"/>
    <col min="2824" max="2824" width="17.7109375" style="59" customWidth="1"/>
    <col min="2825" max="2825" width="15.28515625" style="59" customWidth="1"/>
    <col min="2826" max="2826" width="30.7109375" style="59" customWidth="1"/>
    <col min="2827" max="3072" width="11.42578125" style="59"/>
    <col min="3073" max="3073" width="8.7109375" style="59" customWidth="1"/>
    <col min="3074" max="3074" width="45.7109375" style="59" customWidth="1"/>
    <col min="3075" max="3075" width="15.7109375" style="59" customWidth="1"/>
    <col min="3076" max="3077" width="17.7109375" style="59" customWidth="1"/>
    <col min="3078" max="3078" width="15.28515625" style="59" customWidth="1"/>
    <col min="3079" max="3079" width="35.7109375" style="59" customWidth="1"/>
    <col min="3080" max="3080" width="17.7109375" style="59" customWidth="1"/>
    <col min="3081" max="3081" width="15.28515625" style="59" customWidth="1"/>
    <col min="3082" max="3082" width="30.7109375" style="59" customWidth="1"/>
    <col min="3083" max="3328" width="11.42578125" style="59"/>
    <col min="3329" max="3329" width="8.7109375" style="59" customWidth="1"/>
    <col min="3330" max="3330" width="45.7109375" style="59" customWidth="1"/>
    <col min="3331" max="3331" width="15.7109375" style="59" customWidth="1"/>
    <col min="3332" max="3333" width="17.7109375" style="59" customWidth="1"/>
    <col min="3334" max="3334" width="15.28515625" style="59" customWidth="1"/>
    <col min="3335" max="3335" width="35.7109375" style="59" customWidth="1"/>
    <col min="3336" max="3336" width="17.7109375" style="59" customWidth="1"/>
    <col min="3337" max="3337" width="15.28515625" style="59" customWidth="1"/>
    <col min="3338" max="3338" width="30.7109375" style="59" customWidth="1"/>
    <col min="3339" max="3584" width="11.42578125" style="59"/>
    <col min="3585" max="3585" width="8.7109375" style="59" customWidth="1"/>
    <col min="3586" max="3586" width="45.7109375" style="59" customWidth="1"/>
    <col min="3587" max="3587" width="15.7109375" style="59" customWidth="1"/>
    <col min="3588" max="3589" width="17.7109375" style="59" customWidth="1"/>
    <col min="3590" max="3590" width="15.28515625" style="59" customWidth="1"/>
    <col min="3591" max="3591" width="35.7109375" style="59" customWidth="1"/>
    <col min="3592" max="3592" width="17.7109375" style="59" customWidth="1"/>
    <col min="3593" max="3593" width="15.28515625" style="59" customWidth="1"/>
    <col min="3594" max="3594" width="30.7109375" style="59" customWidth="1"/>
    <col min="3595" max="3840" width="11.42578125" style="59"/>
    <col min="3841" max="3841" width="8.7109375" style="59" customWidth="1"/>
    <col min="3842" max="3842" width="45.7109375" style="59" customWidth="1"/>
    <col min="3843" max="3843" width="15.7109375" style="59" customWidth="1"/>
    <col min="3844" max="3845" width="17.7109375" style="59" customWidth="1"/>
    <col min="3846" max="3846" width="15.28515625" style="59" customWidth="1"/>
    <col min="3847" max="3847" width="35.7109375" style="59" customWidth="1"/>
    <col min="3848" max="3848" width="17.7109375" style="59" customWidth="1"/>
    <col min="3849" max="3849" width="15.28515625" style="59" customWidth="1"/>
    <col min="3850" max="3850" width="30.7109375" style="59" customWidth="1"/>
    <col min="3851" max="4096" width="11.42578125" style="59"/>
    <col min="4097" max="4097" width="8.7109375" style="59" customWidth="1"/>
    <col min="4098" max="4098" width="45.7109375" style="59" customWidth="1"/>
    <col min="4099" max="4099" width="15.7109375" style="59" customWidth="1"/>
    <col min="4100" max="4101" width="17.7109375" style="59" customWidth="1"/>
    <col min="4102" max="4102" width="15.28515625" style="59" customWidth="1"/>
    <col min="4103" max="4103" width="35.7109375" style="59" customWidth="1"/>
    <col min="4104" max="4104" width="17.7109375" style="59" customWidth="1"/>
    <col min="4105" max="4105" width="15.28515625" style="59" customWidth="1"/>
    <col min="4106" max="4106" width="30.7109375" style="59" customWidth="1"/>
    <col min="4107" max="4352" width="11.42578125" style="59"/>
    <col min="4353" max="4353" width="8.7109375" style="59" customWidth="1"/>
    <col min="4354" max="4354" width="45.7109375" style="59" customWidth="1"/>
    <col min="4355" max="4355" width="15.7109375" style="59" customWidth="1"/>
    <col min="4356" max="4357" width="17.7109375" style="59" customWidth="1"/>
    <col min="4358" max="4358" width="15.28515625" style="59" customWidth="1"/>
    <col min="4359" max="4359" width="35.7109375" style="59" customWidth="1"/>
    <col min="4360" max="4360" width="17.7109375" style="59" customWidth="1"/>
    <col min="4361" max="4361" width="15.28515625" style="59" customWidth="1"/>
    <col min="4362" max="4362" width="30.7109375" style="59" customWidth="1"/>
    <col min="4363" max="4608" width="11.42578125" style="59"/>
    <col min="4609" max="4609" width="8.7109375" style="59" customWidth="1"/>
    <col min="4610" max="4610" width="45.7109375" style="59" customWidth="1"/>
    <col min="4611" max="4611" width="15.7109375" style="59" customWidth="1"/>
    <col min="4612" max="4613" width="17.7109375" style="59" customWidth="1"/>
    <col min="4614" max="4614" width="15.28515625" style="59" customWidth="1"/>
    <col min="4615" max="4615" width="35.7109375" style="59" customWidth="1"/>
    <col min="4616" max="4616" width="17.7109375" style="59" customWidth="1"/>
    <col min="4617" max="4617" width="15.28515625" style="59" customWidth="1"/>
    <col min="4618" max="4618" width="30.7109375" style="59" customWidth="1"/>
    <col min="4619" max="4864" width="11.42578125" style="59"/>
    <col min="4865" max="4865" width="8.7109375" style="59" customWidth="1"/>
    <col min="4866" max="4866" width="45.7109375" style="59" customWidth="1"/>
    <col min="4867" max="4867" width="15.7109375" style="59" customWidth="1"/>
    <col min="4868" max="4869" width="17.7109375" style="59" customWidth="1"/>
    <col min="4870" max="4870" width="15.28515625" style="59" customWidth="1"/>
    <col min="4871" max="4871" width="35.7109375" style="59" customWidth="1"/>
    <col min="4872" max="4872" width="17.7109375" style="59" customWidth="1"/>
    <col min="4873" max="4873" width="15.28515625" style="59" customWidth="1"/>
    <col min="4874" max="4874" width="30.7109375" style="59" customWidth="1"/>
    <col min="4875" max="5120" width="11.42578125" style="59"/>
    <col min="5121" max="5121" width="8.7109375" style="59" customWidth="1"/>
    <col min="5122" max="5122" width="45.7109375" style="59" customWidth="1"/>
    <col min="5123" max="5123" width="15.7109375" style="59" customWidth="1"/>
    <col min="5124" max="5125" width="17.7109375" style="59" customWidth="1"/>
    <col min="5126" max="5126" width="15.28515625" style="59" customWidth="1"/>
    <col min="5127" max="5127" width="35.7109375" style="59" customWidth="1"/>
    <col min="5128" max="5128" width="17.7109375" style="59" customWidth="1"/>
    <col min="5129" max="5129" width="15.28515625" style="59" customWidth="1"/>
    <col min="5130" max="5130" width="30.7109375" style="59" customWidth="1"/>
    <col min="5131" max="5376" width="11.42578125" style="59"/>
    <col min="5377" max="5377" width="8.7109375" style="59" customWidth="1"/>
    <col min="5378" max="5378" width="45.7109375" style="59" customWidth="1"/>
    <col min="5379" max="5379" width="15.7109375" style="59" customWidth="1"/>
    <col min="5380" max="5381" width="17.7109375" style="59" customWidth="1"/>
    <col min="5382" max="5382" width="15.28515625" style="59" customWidth="1"/>
    <col min="5383" max="5383" width="35.7109375" style="59" customWidth="1"/>
    <col min="5384" max="5384" width="17.7109375" style="59" customWidth="1"/>
    <col min="5385" max="5385" width="15.28515625" style="59" customWidth="1"/>
    <col min="5386" max="5386" width="30.7109375" style="59" customWidth="1"/>
    <col min="5387" max="5632" width="11.42578125" style="59"/>
    <col min="5633" max="5633" width="8.7109375" style="59" customWidth="1"/>
    <col min="5634" max="5634" width="45.7109375" style="59" customWidth="1"/>
    <col min="5635" max="5635" width="15.7109375" style="59" customWidth="1"/>
    <col min="5636" max="5637" width="17.7109375" style="59" customWidth="1"/>
    <col min="5638" max="5638" width="15.28515625" style="59" customWidth="1"/>
    <col min="5639" max="5639" width="35.7109375" style="59" customWidth="1"/>
    <col min="5640" max="5640" width="17.7109375" style="59" customWidth="1"/>
    <col min="5641" max="5641" width="15.28515625" style="59" customWidth="1"/>
    <col min="5642" max="5642" width="30.7109375" style="59" customWidth="1"/>
    <col min="5643" max="5888" width="11.42578125" style="59"/>
    <col min="5889" max="5889" width="8.7109375" style="59" customWidth="1"/>
    <col min="5890" max="5890" width="45.7109375" style="59" customWidth="1"/>
    <col min="5891" max="5891" width="15.7109375" style="59" customWidth="1"/>
    <col min="5892" max="5893" width="17.7109375" style="59" customWidth="1"/>
    <col min="5894" max="5894" width="15.28515625" style="59" customWidth="1"/>
    <col min="5895" max="5895" width="35.7109375" style="59" customWidth="1"/>
    <col min="5896" max="5896" width="17.7109375" style="59" customWidth="1"/>
    <col min="5897" max="5897" width="15.28515625" style="59" customWidth="1"/>
    <col min="5898" max="5898" width="30.7109375" style="59" customWidth="1"/>
    <col min="5899" max="6144" width="11.42578125" style="59"/>
    <col min="6145" max="6145" width="8.7109375" style="59" customWidth="1"/>
    <col min="6146" max="6146" width="45.7109375" style="59" customWidth="1"/>
    <col min="6147" max="6147" width="15.7109375" style="59" customWidth="1"/>
    <col min="6148" max="6149" width="17.7109375" style="59" customWidth="1"/>
    <col min="6150" max="6150" width="15.28515625" style="59" customWidth="1"/>
    <col min="6151" max="6151" width="35.7109375" style="59" customWidth="1"/>
    <col min="6152" max="6152" width="17.7109375" style="59" customWidth="1"/>
    <col min="6153" max="6153" width="15.28515625" style="59" customWidth="1"/>
    <col min="6154" max="6154" width="30.7109375" style="59" customWidth="1"/>
    <col min="6155" max="6400" width="11.42578125" style="59"/>
    <col min="6401" max="6401" width="8.7109375" style="59" customWidth="1"/>
    <col min="6402" max="6402" width="45.7109375" style="59" customWidth="1"/>
    <col min="6403" max="6403" width="15.7109375" style="59" customWidth="1"/>
    <col min="6404" max="6405" width="17.7109375" style="59" customWidth="1"/>
    <col min="6406" max="6406" width="15.28515625" style="59" customWidth="1"/>
    <col min="6407" max="6407" width="35.7109375" style="59" customWidth="1"/>
    <col min="6408" max="6408" width="17.7109375" style="59" customWidth="1"/>
    <col min="6409" max="6409" width="15.28515625" style="59" customWidth="1"/>
    <col min="6410" max="6410" width="30.7109375" style="59" customWidth="1"/>
    <col min="6411" max="6656" width="11.42578125" style="59"/>
    <col min="6657" max="6657" width="8.7109375" style="59" customWidth="1"/>
    <col min="6658" max="6658" width="45.7109375" style="59" customWidth="1"/>
    <col min="6659" max="6659" width="15.7109375" style="59" customWidth="1"/>
    <col min="6660" max="6661" width="17.7109375" style="59" customWidth="1"/>
    <col min="6662" max="6662" width="15.28515625" style="59" customWidth="1"/>
    <col min="6663" max="6663" width="35.7109375" style="59" customWidth="1"/>
    <col min="6664" max="6664" width="17.7109375" style="59" customWidth="1"/>
    <col min="6665" max="6665" width="15.28515625" style="59" customWidth="1"/>
    <col min="6666" max="6666" width="30.7109375" style="59" customWidth="1"/>
    <col min="6667" max="6912" width="11.42578125" style="59"/>
    <col min="6913" max="6913" width="8.7109375" style="59" customWidth="1"/>
    <col min="6914" max="6914" width="45.7109375" style="59" customWidth="1"/>
    <col min="6915" max="6915" width="15.7109375" style="59" customWidth="1"/>
    <col min="6916" max="6917" width="17.7109375" style="59" customWidth="1"/>
    <col min="6918" max="6918" width="15.28515625" style="59" customWidth="1"/>
    <col min="6919" max="6919" width="35.7109375" style="59" customWidth="1"/>
    <col min="6920" max="6920" width="17.7109375" style="59" customWidth="1"/>
    <col min="6921" max="6921" width="15.28515625" style="59" customWidth="1"/>
    <col min="6922" max="6922" width="30.7109375" style="59" customWidth="1"/>
    <col min="6923" max="7168" width="11.42578125" style="59"/>
    <col min="7169" max="7169" width="8.7109375" style="59" customWidth="1"/>
    <col min="7170" max="7170" width="45.7109375" style="59" customWidth="1"/>
    <col min="7171" max="7171" width="15.7109375" style="59" customWidth="1"/>
    <col min="7172" max="7173" width="17.7109375" style="59" customWidth="1"/>
    <col min="7174" max="7174" width="15.28515625" style="59" customWidth="1"/>
    <col min="7175" max="7175" width="35.7109375" style="59" customWidth="1"/>
    <col min="7176" max="7176" width="17.7109375" style="59" customWidth="1"/>
    <col min="7177" max="7177" width="15.28515625" style="59" customWidth="1"/>
    <col min="7178" max="7178" width="30.7109375" style="59" customWidth="1"/>
    <col min="7179" max="7424" width="11.42578125" style="59"/>
    <col min="7425" max="7425" width="8.7109375" style="59" customWidth="1"/>
    <col min="7426" max="7426" width="45.7109375" style="59" customWidth="1"/>
    <col min="7427" max="7427" width="15.7109375" style="59" customWidth="1"/>
    <col min="7428" max="7429" width="17.7109375" style="59" customWidth="1"/>
    <col min="7430" max="7430" width="15.28515625" style="59" customWidth="1"/>
    <col min="7431" max="7431" width="35.7109375" style="59" customWidth="1"/>
    <col min="7432" max="7432" width="17.7109375" style="59" customWidth="1"/>
    <col min="7433" max="7433" width="15.28515625" style="59" customWidth="1"/>
    <col min="7434" max="7434" width="30.7109375" style="59" customWidth="1"/>
    <col min="7435" max="7680" width="11.42578125" style="59"/>
    <col min="7681" max="7681" width="8.7109375" style="59" customWidth="1"/>
    <col min="7682" max="7682" width="45.7109375" style="59" customWidth="1"/>
    <col min="7683" max="7683" width="15.7109375" style="59" customWidth="1"/>
    <col min="7684" max="7685" width="17.7109375" style="59" customWidth="1"/>
    <col min="7686" max="7686" width="15.28515625" style="59" customWidth="1"/>
    <col min="7687" max="7687" width="35.7109375" style="59" customWidth="1"/>
    <col min="7688" max="7688" width="17.7109375" style="59" customWidth="1"/>
    <col min="7689" max="7689" width="15.28515625" style="59" customWidth="1"/>
    <col min="7690" max="7690" width="30.7109375" style="59" customWidth="1"/>
    <col min="7691" max="7936" width="11.42578125" style="59"/>
    <col min="7937" max="7937" width="8.7109375" style="59" customWidth="1"/>
    <col min="7938" max="7938" width="45.7109375" style="59" customWidth="1"/>
    <col min="7939" max="7939" width="15.7109375" style="59" customWidth="1"/>
    <col min="7940" max="7941" width="17.7109375" style="59" customWidth="1"/>
    <col min="7942" max="7942" width="15.28515625" style="59" customWidth="1"/>
    <col min="7943" max="7943" width="35.7109375" style="59" customWidth="1"/>
    <col min="7944" max="7944" width="17.7109375" style="59" customWidth="1"/>
    <col min="7945" max="7945" width="15.28515625" style="59" customWidth="1"/>
    <col min="7946" max="7946" width="30.7109375" style="59" customWidth="1"/>
    <col min="7947" max="8192" width="11.42578125" style="59"/>
    <col min="8193" max="8193" width="8.7109375" style="59" customWidth="1"/>
    <col min="8194" max="8194" width="45.7109375" style="59" customWidth="1"/>
    <col min="8195" max="8195" width="15.7109375" style="59" customWidth="1"/>
    <col min="8196" max="8197" width="17.7109375" style="59" customWidth="1"/>
    <col min="8198" max="8198" width="15.28515625" style="59" customWidth="1"/>
    <col min="8199" max="8199" width="35.7109375" style="59" customWidth="1"/>
    <col min="8200" max="8200" width="17.7109375" style="59" customWidth="1"/>
    <col min="8201" max="8201" width="15.28515625" style="59" customWidth="1"/>
    <col min="8202" max="8202" width="30.7109375" style="59" customWidth="1"/>
    <col min="8203" max="8448" width="11.42578125" style="59"/>
    <col min="8449" max="8449" width="8.7109375" style="59" customWidth="1"/>
    <col min="8450" max="8450" width="45.7109375" style="59" customWidth="1"/>
    <col min="8451" max="8451" width="15.7109375" style="59" customWidth="1"/>
    <col min="8452" max="8453" width="17.7109375" style="59" customWidth="1"/>
    <col min="8454" max="8454" width="15.28515625" style="59" customWidth="1"/>
    <col min="8455" max="8455" width="35.7109375" style="59" customWidth="1"/>
    <col min="8456" max="8456" width="17.7109375" style="59" customWidth="1"/>
    <col min="8457" max="8457" width="15.28515625" style="59" customWidth="1"/>
    <col min="8458" max="8458" width="30.7109375" style="59" customWidth="1"/>
    <col min="8459" max="8704" width="11.42578125" style="59"/>
    <col min="8705" max="8705" width="8.7109375" style="59" customWidth="1"/>
    <col min="8706" max="8706" width="45.7109375" style="59" customWidth="1"/>
    <col min="8707" max="8707" width="15.7109375" style="59" customWidth="1"/>
    <col min="8708" max="8709" width="17.7109375" style="59" customWidth="1"/>
    <col min="8710" max="8710" width="15.28515625" style="59" customWidth="1"/>
    <col min="8711" max="8711" width="35.7109375" style="59" customWidth="1"/>
    <col min="8712" max="8712" width="17.7109375" style="59" customWidth="1"/>
    <col min="8713" max="8713" width="15.28515625" style="59" customWidth="1"/>
    <col min="8714" max="8714" width="30.7109375" style="59" customWidth="1"/>
    <col min="8715" max="8960" width="11.42578125" style="59"/>
    <col min="8961" max="8961" width="8.7109375" style="59" customWidth="1"/>
    <col min="8962" max="8962" width="45.7109375" style="59" customWidth="1"/>
    <col min="8963" max="8963" width="15.7109375" style="59" customWidth="1"/>
    <col min="8964" max="8965" width="17.7109375" style="59" customWidth="1"/>
    <col min="8966" max="8966" width="15.28515625" style="59" customWidth="1"/>
    <col min="8967" max="8967" width="35.7109375" style="59" customWidth="1"/>
    <col min="8968" max="8968" width="17.7109375" style="59" customWidth="1"/>
    <col min="8969" max="8969" width="15.28515625" style="59" customWidth="1"/>
    <col min="8970" max="8970" width="30.7109375" style="59" customWidth="1"/>
    <col min="8971" max="9216" width="11.42578125" style="59"/>
    <col min="9217" max="9217" width="8.7109375" style="59" customWidth="1"/>
    <col min="9218" max="9218" width="45.7109375" style="59" customWidth="1"/>
    <col min="9219" max="9219" width="15.7109375" style="59" customWidth="1"/>
    <col min="9220" max="9221" width="17.7109375" style="59" customWidth="1"/>
    <col min="9222" max="9222" width="15.28515625" style="59" customWidth="1"/>
    <col min="9223" max="9223" width="35.7109375" style="59" customWidth="1"/>
    <col min="9224" max="9224" width="17.7109375" style="59" customWidth="1"/>
    <col min="9225" max="9225" width="15.28515625" style="59" customWidth="1"/>
    <col min="9226" max="9226" width="30.7109375" style="59" customWidth="1"/>
    <col min="9227" max="9472" width="11.42578125" style="59"/>
    <col min="9473" max="9473" width="8.7109375" style="59" customWidth="1"/>
    <col min="9474" max="9474" width="45.7109375" style="59" customWidth="1"/>
    <col min="9475" max="9475" width="15.7109375" style="59" customWidth="1"/>
    <col min="9476" max="9477" width="17.7109375" style="59" customWidth="1"/>
    <col min="9478" max="9478" width="15.28515625" style="59" customWidth="1"/>
    <col min="9479" max="9479" width="35.7109375" style="59" customWidth="1"/>
    <col min="9480" max="9480" width="17.7109375" style="59" customWidth="1"/>
    <col min="9481" max="9481" width="15.28515625" style="59" customWidth="1"/>
    <col min="9482" max="9482" width="30.7109375" style="59" customWidth="1"/>
    <col min="9483" max="9728" width="11.42578125" style="59"/>
    <col min="9729" max="9729" width="8.7109375" style="59" customWidth="1"/>
    <col min="9730" max="9730" width="45.7109375" style="59" customWidth="1"/>
    <col min="9731" max="9731" width="15.7109375" style="59" customWidth="1"/>
    <col min="9732" max="9733" width="17.7109375" style="59" customWidth="1"/>
    <col min="9734" max="9734" width="15.28515625" style="59" customWidth="1"/>
    <col min="9735" max="9735" width="35.7109375" style="59" customWidth="1"/>
    <col min="9736" max="9736" width="17.7109375" style="59" customWidth="1"/>
    <col min="9737" max="9737" width="15.28515625" style="59" customWidth="1"/>
    <col min="9738" max="9738" width="30.7109375" style="59" customWidth="1"/>
    <col min="9739" max="9984" width="11.42578125" style="59"/>
    <col min="9985" max="9985" width="8.7109375" style="59" customWidth="1"/>
    <col min="9986" max="9986" width="45.7109375" style="59" customWidth="1"/>
    <col min="9987" max="9987" width="15.7109375" style="59" customWidth="1"/>
    <col min="9988" max="9989" width="17.7109375" style="59" customWidth="1"/>
    <col min="9990" max="9990" width="15.28515625" style="59" customWidth="1"/>
    <col min="9991" max="9991" width="35.7109375" style="59" customWidth="1"/>
    <col min="9992" max="9992" width="17.7109375" style="59" customWidth="1"/>
    <col min="9993" max="9993" width="15.28515625" style="59" customWidth="1"/>
    <col min="9994" max="9994" width="30.7109375" style="59" customWidth="1"/>
    <col min="9995" max="10240" width="11.42578125" style="59"/>
    <col min="10241" max="10241" width="8.7109375" style="59" customWidth="1"/>
    <col min="10242" max="10242" width="45.7109375" style="59" customWidth="1"/>
    <col min="10243" max="10243" width="15.7109375" style="59" customWidth="1"/>
    <col min="10244" max="10245" width="17.7109375" style="59" customWidth="1"/>
    <col min="10246" max="10246" width="15.28515625" style="59" customWidth="1"/>
    <col min="10247" max="10247" width="35.7109375" style="59" customWidth="1"/>
    <col min="10248" max="10248" width="17.7109375" style="59" customWidth="1"/>
    <col min="10249" max="10249" width="15.28515625" style="59" customWidth="1"/>
    <col min="10250" max="10250" width="30.7109375" style="59" customWidth="1"/>
    <col min="10251" max="10496" width="11.42578125" style="59"/>
    <col min="10497" max="10497" width="8.7109375" style="59" customWidth="1"/>
    <col min="10498" max="10498" width="45.7109375" style="59" customWidth="1"/>
    <col min="10499" max="10499" width="15.7109375" style="59" customWidth="1"/>
    <col min="10500" max="10501" width="17.7109375" style="59" customWidth="1"/>
    <col min="10502" max="10502" width="15.28515625" style="59" customWidth="1"/>
    <col min="10503" max="10503" width="35.7109375" style="59" customWidth="1"/>
    <col min="10504" max="10504" width="17.7109375" style="59" customWidth="1"/>
    <col min="10505" max="10505" width="15.28515625" style="59" customWidth="1"/>
    <col min="10506" max="10506" width="30.7109375" style="59" customWidth="1"/>
    <col min="10507" max="10752" width="11.42578125" style="59"/>
    <col min="10753" max="10753" width="8.7109375" style="59" customWidth="1"/>
    <col min="10754" max="10754" width="45.7109375" style="59" customWidth="1"/>
    <col min="10755" max="10755" width="15.7109375" style="59" customWidth="1"/>
    <col min="10756" max="10757" width="17.7109375" style="59" customWidth="1"/>
    <col min="10758" max="10758" width="15.28515625" style="59" customWidth="1"/>
    <col min="10759" max="10759" width="35.7109375" style="59" customWidth="1"/>
    <col min="10760" max="10760" width="17.7109375" style="59" customWidth="1"/>
    <col min="10761" max="10761" width="15.28515625" style="59" customWidth="1"/>
    <col min="10762" max="10762" width="30.7109375" style="59" customWidth="1"/>
    <col min="10763" max="11008" width="11.42578125" style="59"/>
    <col min="11009" max="11009" width="8.7109375" style="59" customWidth="1"/>
    <col min="11010" max="11010" width="45.7109375" style="59" customWidth="1"/>
    <col min="11011" max="11011" width="15.7109375" style="59" customWidth="1"/>
    <col min="11012" max="11013" width="17.7109375" style="59" customWidth="1"/>
    <col min="11014" max="11014" width="15.28515625" style="59" customWidth="1"/>
    <col min="11015" max="11015" width="35.7109375" style="59" customWidth="1"/>
    <col min="11016" max="11016" width="17.7109375" style="59" customWidth="1"/>
    <col min="11017" max="11017" width="15.28515625" style="59" customWidth="1"/>
    <col min="11018" max="11018" width="30.7109375" style="59" customWidth="1"/>
    <col min="11019" max="11264" width="11.42578125" style="59"/>
    <col min="11265" max="11265" width="8.7109375" style="59" customWidth="1"/>
    <col min="11266" max="11266" width="45.7109375" style="59" customWidth="1"/>
    <col min="11267" max="11267" width="15.7109375" style="59" customWidth="1"/>
    <col min="11268" max="11269" width="17.7109375" style="59" customWidth="1"/>
    <col min="11270" max="11270" width="15.28515625" style="59" customWidth="1"/>
    <col min="11271" max="11271" width="35.7109375" style="59" customWidth="1"/>
    <col min="11272" max="11272" width="17.7109375" style="59" customWidth="1"/>
    <col min="11273" max="11273" width="15.28515625" style="59" customWidth="1"/>
    <col min="11274" max="11274" width="30.7109375" style="59" customWidth="1"/>
    <col min="11275" max="11520" width="11.42578125" style="59"/>
    <col min="11521" max="11521" width="8.7109375" style="59" customWidth="1"/>
    <col min="11522" max="11522" width="45.7109375" style="59" customWidth="1"/>
    <col min="11523" max="11523" width="15.7109375" style="59" customWidth="1"/>
    <col min="11524" max="11525" width="17.7109375" style="59" customWidth="1"/>
    <col min="11526" max="11526" width="15.28515625" style="59" customWidth="1"/>
    <col min="11527" max="11527" width="35.7109375" style="59" customWidth="1"/>
    <col min="11528" max="11528" width="17.7109375" style="59" customWidth="1"/>
    <col min="11529" max="11529" width="15.28515625" style="59" customWidth="1"/>
    <col min="11530" max="11530" width="30.7109375" style="59" customWidth="1"/>
    <col min="11531" max="11776" width="11.42578125" style="59"/>
    <col min="11777" max="11777" width="8.7109375" style="59" customWidth="1"/>
    <col min="11778" max="11778" width="45.7109375" style="59" customWidth="1"/>
    <col min="11779" max="11779" width="15.7109375" style="59" customWidth="1"/>
    <col min="11780" max="11781" width="17.7109375" style="59" customWidth="1"/>
    <col min="11782" max="11782" width="15.28515625" style="59" customWidth="1"/>
    <col min="11783" max="11783" width="35.7109375" style="59" customWidth="1"/>
    <col min="11784" max="11784" width="17.7109375" style="59" customWidth="1"/>
    <col min="11785" max="11785" width="15.28515625" style="59" customWidth="1"/>
    <col min="11786" max="11786" width="30.7109375" style="59" customWidth="1"/>
    <col min="11787" max="12032" width="11.42578125" style="59"/>
    <col min="12033" max="12033" width="8.7109375" style="59" customWidth="1"/>
    <col min="12034" max="12034" width="45.7109375" style="59" customWidth="1"/>
    <col min="12035" max="12035" width="15.7109375" style="59" customWidth="1"/>
    <col min="12036" max="12037" width="17.7109375" style="59" customWidth="1"/>
    <col min="12038" max="12038" width="15.28515625" style="59" customWidth="1"/>
    <col min="12039" max="12039" width="35.7109375" style="59" customWidth="1"/>
    <col min="12040" max="12040" width="17.7109375" style="59" customWidth="1"/>
    <col min="12041" max="12041" width="15.28515625" style="59" customWidth="1"/>
    <col min="12042" max="12042" width="30.7109375" style="59" customWidth="1"/>
    <col min="12043" max="12288" width="11.42578125" style="59"/>
    <col min="12289" max="12289" width="8.7109375" style="59" customWidth="1"/>
    <col min="12290" max="12290" width="45.7109375" style="59" customWidth="1"/>
    <col min="12291" max="12291" width="15.7109375" style="59" customWidth="1"/>
    <col min="12292" max="12293" width="17.7109375" style="59" customWidth="1"/>
    <col min="12294" max="12294" width="15.28515625" style="59" customWidth="1"/>
    <col min="12295" max="12295" width="35.7109375" style="59" customWidth="1"/>
    <col min="12296" max="12296" width="17.7109375" style="59" customWidth="1"/>
    <col min="12297" max="12297" width="15.28515625" style="59" customWidth="1"/>
    <col min="12298" max="12298" width="30.7109375" style="59" customWidth="1"/>
    <col min="12299" max="12544" width="11.42578125" style="59"/>
    <col min="12545" max="12545" width="8.7109375" style="59" customWidth="1"/>
    <col min="12546" max="12546" width="45.7109375" style="59" customWidth="1"/>
    <col min="12547" max="12547" width="15.7109375" style="59" customWidth="1"/>
    <col min="12548" max="12549" width="17.7109375" style="59" customWidth="1"/>
    <col min="12550" max="12550" width="15.28515625" style="59" customWidth="1"/>
    <col min="12551" max="12551" width="35.7109375" style="59" customWidth="1"/>
    <col min="12552" max="12552" width="17.7109375" style="59" customWidth="1"/>
    <col min="12553" max="12553" width="15.28515625" style="59" customWidth="1"/>
    <col min="12554" max="12554" width="30.7109375" style="59" customWidth="1"/>
    <col min="12555" max="12800" width="11.42578125" style="59"/>
    <col min="12801" max="12801" width="8.7109375" style="59" customWidth="1"/>
    <col min="12802" max="12802" width="45.7109375" style="59" customWidth="1"/>
    <col min="12803" max="12803" width="15.7109375" style="59" customWidth="1"/>
    <col min="12804" max="12805" width="17.7109375" style="59" customWidth="1"/>
    <col min="12806" max="12806" width="15.28515625" style="59" customWidth="1"/>
    <col min="12807" max="12807" width="35.7109375" style="59" customWidth="1"/>
    <col min="12808" max="12808" width="17.7109375" style="59" customWidth="1"/>
    <col min="12809" max="12809" width="15.28515625" style="59" customWidth="1"/>
    <col min="12810" max="12810" width="30.7109375" style="59" customWidth="1"/>
    <col min="12811" max="13056" width="11.42578125" style="59"/>
    <col min="13057" max="13057" width="8.7109375" style="59" customWidth="1"/>
    <col min="13058" max="13058" width="45.7109375" style="59" customWidth="1"/>
    <col min="13059" max="13059" width="15.7109375" style="59" customWidth="1"/>
    <col min="13060" max="13061" width="17.7109375" style="59" customWidth="1"/>
    <col min="13062" max="13062" width="15.28515625" style="59" customWidth="1"/>
    <col min="13063" max="13063" width="35.7109375" style="59" customWidth="1"/>
    <col min="13064" max="13064" width="17.7109375" style="59" customWidth="1"/>
    <col min="13065" max="13065" width="15.28515625" style="59" customWidth="1"/>
    <col min="13066" max="13066" width="30.7109375" style="59" customWidth="1"/>
    <col min="13067" max="13312" width="11.42578125" style="59"/>
    <col min="13313" max="13313" width="8.7109375" style="59" customWidth="1"/>
    <col min="13314" max="13314" width="45.7109375" style="59" customWidth="1"/>
    <col min="13315" max="13315" width="15.7109375" style="59" customWidth="1"/>
    <col min="13316" max="13317" width="17.7109375" style="59" customWidth="1"/>
    <col min="13318" max="13318" width="15.28515625" style="59" customWidth="1"/>
    <col min="13319" max="13319" width="35.7109375" style="59" customWidth="1"/>
    <col min="13320" max="13320" width="17.7109375" style="59" customWidth="1"/>
    <col min="13321" max="13321" width="15.28515625" style="59" customWidth="1"/>
    <col min="13322" max="13322" width="30.7109375" style="59" customWidth="1"/>
    <col min="13323" max="13568" width="11.42578125" style="59"/>
    <col min="13569" max="13569" width="8.7109375" style="59" customWidth="1"/>
    <col min="13570" max="13570" width="45.7109375" style="59" customWidth="1"/>
    <col min="13571" max="13571" width="15.7109375" style="59" customWidth="1"/>
    <col min="13572" max="13573" width="17.7109375" style="59" customWidth="1"/>
    <col min="13574" max="13574" width="15.28515625" style="59" customWidth="1"/>
    <col min="13575" max="13575" width="35.7109375" style="59" customWidth="1"/>
    <col min="13576" max="13576" width="17.7109375" style="59" customWidth="1"/>
    <col min="13577" max="13577" width="15.28515625" style="59" customWidth="1"/>
    <col min="13578" max="13578" width="30.7109375" style="59" customWidth="1"/>
    <col min="13579" max="13824" width="11.42578125" style="59"/>
    <col min="13825" max="13825" width="8.7109375" style="59" customWidth="1"/>
    <col min="13826" max="13826" width="45.7109375" style="59" customWidth="1"/>
    <col min="13827" max="13827" width="15.7109375" style="59" customWidth="1"/>
    <col min="13828" max="13829" width="17.7109375" style="59" customWidth="1"/>
    <col min="13830" max="13830" width="15.28515625" style="59" customWidth="1"/>
    <col min="13831" max="13831" width="35.7109375" style="59" customWidth="1"/>
    <col min="13832" max="13832" width="17.7109375" style="59" customWidth="1"/>
    <col min="13833" max="13833" width="15.28515625" style="59" customWidth="1"/>
    <col min="13834" max="13834" width="30.7109375" style="59" customWidth="1"/>
    <col min="13835" max="14080" width="11.42578125" style="59"/>
    <col min="14081" max="14081" width="8.7109375" style="59" customWidth="1"/>
    <col min="14082" max="14082" width="45.7109375" style="59" customWidth="1"/>
    <col min="14083" max="14083" width="15.7109375" style="59" customWidth="1"/>
    <col min="14084" max="14085" width="17.7109375" style="59" customWidth="1"/>
    <col min="14086" max="14086" width="15.28515625" style="59" customWidth="1"/>
    <col min="14087" max="14087" width="35.7109375" style="59" customWidth="1"/>
    <col min="14088" max="14088" width="17.7109375" style="59" customWidth="1"/>
    <col min="14089" max="14089" width="15.28515625" style="59" customWidth="1"/>
    <col min="14090" max="14090" width="30.7109375" style="59" customWidth="1"/>
    <col min="14091" max="14336" width="11.42578125" style="59"/>
    <col min="14337" max="14337" width="8.7109375" style="59" customWidth="1"/>
    <col min="14338" max="14338" width="45.7109375" style="59" customWidth="1"/>
    <col min="14339" max="14339" width="15.7109375" style="59" customWidth="1"/>
    <col min="14340" max="14341" width="17.7109375" style="59" customWidth="1"/>
    <col min="14342" max="14342" width="15.28515625" style="59" customWidth="1"/>
    <col min="14343" max="14343" width="35.7109375" style="59" customWidth="1"/>
    <col min="14344" max="14344" width="17.7109375" style="59" customWidth="1"/>
    <col min="14345" max="14345" width="15.28515625" style="59" customWidth="1"/>
    <col min="14346" max="14346" width="30.7109375" style="59" customWidth="1"/>
    <col min="14347" max="14592" width="11.42578125" style="59"/>
    <col min="14593" max="14593" width="8.7109375" style="59" customWidth="1"/>
    <col min="14594" max="14594" width="45.7109375" style="59" customWidth="1"/>
    <col min="14595" max="14595" width="15.7109375" style="59" customWidth="1"/>
    <col min="14596" max="14597" width="17.7109375" style="59" customWidth="1"/>
    <col min="14598" max="14598" width="15.28515625" style="59" customWidth="1"/>
    <col min="14599" max="14599" width="35.7109375" style="59" customWidth="1"/>
    <col min="14600" max="14600" width="17.7109375" style="59" customWidth="1"/>
    <col min="14601" max="14601" width="15.28515625" style="59" customWidth="1"/>
    <col min="14602" max="14602" width="30.7109375" style="59" customWidth="1"/>
    <col min="14603" max="14848" width="11.42578125" style="59"/>
    <col min="14849" max="14849" width="8.7109375" style="59" customWidth="1"/>
    <col min="14850" max="14850" width="45.7109375" style="59" customWidth="1"/>
    <col min="14851" max="14851" width="15.7109375" style="59" customWidth="1"/>
    <col min="14852" max="14853" width="17.7109375" style="59" customWidth="1"/>
    <col min="14854" max="14854" width="15.28515625" style="59" customWidth="1"/>
    <col min="14855" max="14855" width="35.7109375" style="59" customWidth="1"/>
    <col min="14856" max="14856" width="17.7109375" style="59" customWidth="1"/>
    <col min="14857" max="14857" width="15.28515625" style="59" customWidth="1"/>
    <col min="14858" max="14858" width="30.7109375" style="59" customWidth="1"/>
    <col min="14859" max="15104" width="11.42578125" style="59"/>
    <col min="15105" max="15105" width="8.7109375" style="59" customWidth="1"/>
    <col min="15106" max="15106" width="45.7109375" style="59" customWidth="1"/>
    <col min="15107" max="15107" width="15.7109375" style="59" customWidth="1"/>
    <col min="15108" max="15109" width="17.7109375" style="59" customWidth="1"/>
    <col min="15110" max="15110" width="15.28515625" style="59" customWidth="1"/>
    <col min="15111" max="15111" width="35.7109375" style="59" customWidth="1"/>
    <col min="15112" max="15112" width="17.7109375" style="59" customWidth="1"/>
    <col min="15113" max="15113" width="15.28515625" style="59" customWidth="1"/>
    <col min="15114" max="15114" width="30.7109375" style="59" customWidth="1"/>
    <col min="15115" max="15360" width="11.42578125" style="59"/>
    <col min="15361" max="15361" width="8.7109375" style="59" customWidth="1"/>
    <col min="15362" max="15362" width="45.7109375" style="59" customWidth="1"/>
    <col min="15363" max="15363" width="15.7109375" style="59" customWidth="1"/>
    <col min="15364" max="15365" width="17.7109375" style="59" customWidth="1"/>
    <col min="15366" max="15366" width="15.28515625" style="59" customWidth="1"/>
    <col min="15367" max="15367" width="35.7109375" style="59" customWidth="1"/>
    <col min="15368" max="15368" width="17.7109375" style="59" customWidth="1"/>
    <col min="15369" max="15369" width="15.28515625" style="59" customWidth="1"/>
    <col min="15370" max="15370" width="30.7109375" style="59" customWidth="1"/>
    <col min="15371" max="15616" width="11.42578125" style="59"/>
    <col min="15617" max="15617" width="8.7109375" style="59" customWidth="1"/>
    <col min="15618" max="15618" width="45.7109375" style="59" customWidth="1"/>
    <col min="15619" max="15619" width="15.7109375" style="59" customWidth="1"/>
    <col min="15620" max="15621" width="17.7109375" style="59" customWidth="1"/>
    <col min="15622" max="15622" width="15.28515625" style="59" customWidth="1"/>
    <col min="15623" max="15623" width="35.7109375" style="59" customWidth="1"/>
    <col min="15624" max="15624" width="17.7109375" style="59" customWidth="1"/>
    <col min="15625" max="15625" width="15.28515625" style="59" customWidth="1"/>
    <col min="15626" max="15626" width="30.7109375" style="59" customWidth="1"/>
    <col min="15627" max="15872" width="11.42578125" style="59"/>
    <col min="15873" max="15873" width="8.7109375" style="59" customWidth="1"/>
    <col min="15874" max="15874" width="45.7109375" style="59" customWidth="1"/>
    <col min="15875" max="15875" width="15.7109375" style="59" customWidth="1"/>
    <col min="15876" max="15877" width="17.7109375" style="59" customWidth="1"/>
    <col min="15878" max="15878" width="15.28515625" style="59" customWidth="1"/>
    <col min="15879" max="15879" width="35.7109375" style="59" customWidth="1"/>
    <col min="15880" max="15880" width="17.7109375" style="59" customWidth="1"/>
    <col min="15881" max="15881" width="15.28515625" style="59" customWidth="1"/>
    <col min="15882" max="15882" width="30.7109375" style="59" customWidth="1"/>
    <col min="15883" max="16128" width="11.42578125" style="59"/>
    <col min="16129" max="16129" width="8.7109375" style="59" customWidth="1"/>
    <col min="16130" max="16130" width="45.7109375" style="59" customWidth="1"/>
    <col min="16131" max="16131" width="15.7109375" style="59" customWidth="1"/>
    <col min="16132" max="16133" width="17.7109375" style="59" customWidth="1"/>
    <col min="16134" max="16134" width="15.28515625" style="59" customWidth="1"/>
    <col min="16135" max="16135" width="35.7109375" style="59" customWidth="1"/>
    <col min="16136" max="16136" width="17.7109375" style="59" customWidth="1"/>
    <col min="16137" max="16137" width="15.28515625" style="59" customWidth="1"/>
    <col min="16138" max="16138" width="30.7109375" style="59" customWidth="1"/>
    <col min="16139" max="16384" width="11.42578125" style="59"/>
  </cols>
  <sheetData>
    <row r="1" spans="1:10" ht="39" customHeight="1" x14ac:dyDescent="0.25">
      <c r="A1" s="1982" t="s">
        <v>618</v>
      </c>
      <c r="B1" s="1982"/>
      <c r="C1" s="1982"/>
      <c r="D1" s="1982"/>
      <c r="E1" s="1982"/>
      <c r="F1" s="1982"/>
      <c r="G1" s="1982"/>
      <c r="H1" s="1982"/>
      <c r="I1" s="1982"/>
      <c r="J1" s="1982"/>
    </row>
    <row r="2" spans="1:10" ht="21" customHeight="1" x14ac:dyDescent="0.25">
      <c r="A2" s="1983" t="s">
        <v>276</v>
      </c>
      <c r="B2" s="1983"/>
      <c r="C2" s="1983"/>
      <c r="D2" s="1983"/>
      <c r="E2" s="1983"/>
      <c r="F2" s="1983"/>
      <c r="G2" s="1983"/>
      <c r="H2" s="1983"/>
      <c r="I2" s="1983"/>
      <c r="J2" s="1983"/>
    </row>
    <row r="3" spans="1:10" ht="21" customHeight="1" x14ac:dyDescent="0.25">
      <c r="A3" s="1983" t="s">
        <v>1716</v>
      </c>
      <c r="B3" s="1983"/>
      <c r="C3" s="1983"/>
      <c r="D3" s="1983"/>
      <c r="E3" s="1983"/>
      <c r="F3" s="1983"/>
      <c r="G3" s="1983"/>
      <c r="H3" s="1983"/>
      <c r="I3" s="1983"/>
      <c r="J3" s="1983"/>
    </row>
    <row r="4" spans="1:10" ht="12" customHeight="1" x14ac:dyDescent="0.25">
      <c r="A4" s="864"/>
      <c r="B4" s="864"/>
      <c r="C4" s="864"/>
      <c r="D4" s="864"/>
      <c r="E4" s="864"/>
      <c r="F4" s="864"/>
      <c r="G4" s="864"/>
      <c r="H4" s="864"/>
      <c r="I4" s="864"/>
      <c r="J4" s="178"/>
    </row>
    <row r="5" spans="1:10" s="60" customFormat="1" ht="160.5" customHeight="1" x14ac:dyDescent="0.25">
      <c r="A5" s="865" t="s">
        <v>1</v>
      </c>
      <c r="B5" s="855" t="s">
        <v>2</v>
      </c>
      <c r="C5" s="855" t="s">
        <v>3</v>
      </c>
      <c r="D5" s="110" t="s">
        <v>1263</v>
      </c>
      <c r="E5" s="111" t="s">
        <v>1714</v>
      </c>
      <c r="F5" s="111" t="s">
        <v>4</v>
      </c>
      <c r="G5" s="855" t="s">
        <v>5</v>
      </c>
      <c r="H5" s="855" t="s">
        <v>1715</v>
      </c>
      <c r="I5" s="855" t="s">
        <v>6</v>
      </c>
      <c r="J5" s="855" t="s">
        <v>7</v>
      </c>
    </row>
    <row r="6" spans="1:10" s="61" customFormat="1" ht="26.25" customHeight="1" x14ac:dyDescent="0.25">
      <c r="A6" s="182">
        <v>1</v>
      </c>
      <c r="B6" s="182">
        <v>2</v>
      </c>
      <c r="C6" s="182">
        <v>3</v>
      </c>
      <c r="D6" s="183">
        <v>4</v>
      </c>
      <c r="E6" s="183">
        <v>5</v>
      </c>
      <c r="F6" s="183">
        <v>6</v>
      </c>
      <c r="G6" s="183">
        <v>7</v>
      </c>
      <c r="H6" s="183">
        <v>8</v>
      </c>
      <c r="I6" s="183">
        <v>9</v>
      </c>
      <c r="J6" s="184">
        <v>10</v>
      </c>
    </row>
    <row r="7" spans="1:10" s="61" customFormat="1" ht="28.5" customHeight="1" x14ac:dyDescent="0.25">
      <c r="A7" s="1935" t="s">
        <v>277</v>
      </c>
      <c r="B7" s="1984"/>
      <c r="C7" s="1984"/>
      <c r="D7" s="1984"/>
      <c r="E7" s="1984"/>
      <c r="F7" s="1984"/>
      <c r="G7" s="1984"/>
      <c r="H7" s="1984"/>
      <c r="I7" s="1984"/>
      <c r="J7" s="1984"/>
    </row>
    <row r="8" spans="1:10" s="62" customFormat="1" ht="167.25" hidden="1" customHeight="1" x14ac:dyDescent="0.25">
      <c r="A8" s="859" t="s">
        <v>9</v>
      </c>
      <c r="B8" s="185" t="s">
        <v>278</v>
      </c>
      <c r="C8" s="860" t="s">
        <v>16</v>
      </c>
      <c r="D8" s="106">
        <f>D11+D12</f>
        <v>13118</v>
      </c>
      <c r="E8" s="106">
        <f>E11+E12</f>
        <v>4209.8999999999996</v>
      </c>
      <c r="F8" s="186">
        <f t="shared" ref="F8:F20" si="0">E8/D8*100</f>
        <v>32.092544595212679</v>
      </c>
      <c r="G8" s="187"/>
      <c r="H8" s="188">
        <f>H12+H11</f>
        <v>4209.8999999999996</v>
      </c>
      <c r="I8" s="188">
        <f t="shared" ref="I8:I20" si="1">H8/D8*100</f>
        <v>32.092544595212679</v>
      </c>
      <c r="J8" s="861" t="s">
        <v>689</v>
      </c>
    </row>
    <row r="9" spans="1:10" ht="99" customHeight="1" x14ac:dyDescent="0.25">
      <c r="A9" s="859" t="s">
        <v>9</v>
      </c>
      <c r="B9" s="185" t="s">
        <v>1075</v>
      </c>
      <c r="C9" s="860" t="s">
        <v>19</v>
      </c>
      <c r="D9" s="468">
        <f>D11</f>
        <v>2000</v>
      </c>
      <c r="E9" s="468">
        <f>E11</f>
        <v>1851</v>
      </c>
      <c r="F9" s="996">
        <f>E9/D9*100</f>
        <v>92.55</v>
      </c>
      <c r="G9" s="997"/>
      <c r="H9" s="996">
        <f>H11</f>
        <v>1851</v>
      </c>
      <c r="I9" s="996">
        <f>H9/D9*100</f>
        <v>92.55</v>
      </c>
      <c r="J9" s="998"/>
    </row>
    <row r="10" spans="1:10" ht="96.75" hidden="1" customHeight="1" x14ac:dyDescent="0.25">
      <c r="A10" s="857" t="s">
        <v>21</v>
      </c>
      <c r="B10" s="382" t="s">
        <v>708</v>
      </c>
      <c r="C10" s="863" t="s">
        <v>16</v>
      </c>
      <c r="D10" s="266">
        <v>115692</v>
      </c>
      <c r="E10" s="999">
        <v>33879.599999999999</v>
      </c>
      <c r="F10" s="999">
        <f t="shared" ref="F10" si="2">E10/D10*100</f>
        <v>29.284306607198424</v>
      </c>
      <c r="G10" s="1000" t="s">
        <v>709</v>
      </c>
      <c r="H10" s="999">
        <f>E10</f>
        <v>33879.599999999999</v>
      </c>
      <c r="I10" s="999">
        <f t="shared" ref="I10" si="3">H10/D10*100</f>
        <v>29.284306607198424</v>
      </c>
      <c r="J10" s="1000"/>
    </row>
    <row r="11" spans="1:10" ht="117" customHeight="1" x14ac:dyDescent="0.25">
      <c r="A11" s="857" t="s">
        <v>21</v>
      </c>
      <c r="B11" s="382" t="s">
        <v>1076</v>
      </c>
      <c r="C11" s="863" t="s">
        <v>19</v>
      </c>
      <c r="D11" s="1374">
        <v>2000</v>
      </c>
      <c r="E11" s="1375">
        <v>1851</v>
      </c>
      <c r="F11" s="1375">
        <f>E11/D11*100</f>
        <v>92.55</v>
      </c>
      <c r="G11" s="1377" t="s">
        <v>1951</v>
      </c>
      <c r="H11" s="1375">
        <f>E11</f>
        <v>1851</v>
      </c>
      <c r="I11" s="1375">
        <f>H11/D11*100</f>
        <v>92.55</v>
      </c>
      <c r="J11" s="1001"/>
    </row>
    <row r="12" spans="1:10" ht="96" hidden="1" customHeight="1" x14ac:dyDescent="0.25">
      <c r="A12" s="857" t="s">
        <v>26</v>
      </c>
      <c r="B12" s="189" t="s">
        <v>710</v>
      </c>
      <c r="C12" s="862" t="s">
        <v>16</v>
      </c>
      <c r="D12" s="266">
        <v>11118</v>
      </c>
      <c r="E12" s="999">
        <v>2358.9</v>
      </c>
      <c r="F12" s="999">
        <f t="shared" si="0"/>
        <v>21.216945493793848</v>
      </c>
      <c r="G12" s="1000" t="s">
        <v>711</v>
      </c>
      <c r="H12" s="999">
        <f>E12</f>
        <v>2358.9</v>
      </c>
      <c r="I12" s="999">
        <f t="shared" si="1"/>
        <v>21.216945493793848</v>
      </c>
      <c r="J12" s="1002"/>
    </row>
    <row r="13" spans="1:10" ht="81.75" customHeight="1" x14ac:dyDescent="0.25">
      <c r="A13" s="859" t="s">
        <v>12</v>
      </c>
      <c r="B13" s="185" t="s">
        <v>279</v>
      </c>
      <c r="C13" s="866" t="s">
        <v>19</v>
      </c>
      <c r="D13" s="468">
        <f>D14+D15</f>
        <v>0</v>
      </c>
      <c r="E13" s="468">
        <f>E14+E15</f>
        <v>0</v>
      </c>
      <c r="F13" s="996">
        <v>0</v>
      </c>
      <c r="G13" s="1003"/>
      <c r="H13" s="468">
        <f>H14+H15</f>
        <v>0</v>
      </c>
      <c r="I13" s="996">
        <v>0</v>
      </c>
      <c r="J13" s="998"/>
    </row>
    <row r="14" spans="1:10" ht="76.5" customHeight="1" x14ac:dyDescent="0.25">
      <c r="A14" s="857" t="s">
        <v>13</v>
      </c>
      <c r="B14" s="189" t="s">
        <v>1077</v>
      </c>
      <c r="C14" s="863" t="s">
        <v>19</v>
      </c>
      <c r="D14" s="266">
        <v>0</v>
      </c>
      <c r="E14" s="266">
        <v>0</v>
      </c>
      <c r="F14" s="999">
        <v>0</v>
      </c>
      <c r="G14" s="1003"/>
      <c r="H14" s="266">
        <f>E14</f>
        <v>0</v>
      </c>
      <c r="I14" s="999">
        <v>0</v>
      </c>
      <c r="J14" s="1001" t="s">
        <v>1356</v>
      </c>
    </row>
    <row r="15" spans="1:10" ht="150" customHeight="1" x14ac:dyDescent="0.25">
      <c r="A15" s="857" t="s">
        <v>22</v>
      </c>
      <c r="B15" s="189" t="s">
        <v>1078</v>
      </c>
      <c r="C15" s="863" t="s">
        <v>19</v>
      </c>
      <c r="D15" s="266">
        <v>0</v>
      </c>
      <c r="E15" s="266">
        <v>0</v>
      </c>
      <c r="F15" s="999">
        <v>0</v>
      </c>
      <c r="G15" s="1003"/>
      <c r="H15" s="266">
        <f>E15</f>
        <v>0</v>
      </c>
      <c r="I15" s="999">
        <v>0</v>
      </c>
      <c r="J15" s="1001" t="s">
        <v>1356</v>
      </c>
    </row>
    <row r="16" spans="1:10" ht="167.25" hidden="1" customHeight="1" x14ac:dyDescent="0.25">
      <c r="A16" s="857" t="s">
        <v>13</v>
      </c>
      <c r="B16" s="189" t="s">
        <v>712</v>
      </c>
      <c r="C16" s="858" t="s">
        <v>19</v>
      </c>
      <c r="D16" s="266">
        <v>0</v>
      </c>
      <c r="E16" s="266">
        <v>0</v>
      </c>
      <c r="F16" s="999">
        <v>0</v>
      </c>
      <c r="G16" s="1004"/>
      <c r="H16" s="266">
        <f>E16</f>
        <v>0</v>
      </c>
      <c r="I16" s="999">
        <v>0</v>
      </c>
      <c r="J16" s="1000"/>
    </row>
    <row r="17" spans="1:10" ht="99" customHeight="1" x14ac:dyDescent="0.25">
      <c r="A17" s="859" t="s">
        <v>14</v>
      </c>
      <c r="B17" s="185" t="s">
        <v>1079</v>
      </c>
      <c r="C17" s="866" t="s">
        <v>19</v>
      </c>
      <c r="D17" s="468">
        <f>D19</f>
        <v>29472</v>
      </c>
      <c r="E17" s="468">
        <f>E19</f>
        <v>19986.366999999998</v>
      </c>
      <c r="F17" s="996">
        <f t="shared" ref="F17" si="4">E17/D17*100</f>
        <v>67.814763165037988</v>
      </c>
      <c r="G17" s="999"/>
      <c r="H17" s="996">
        <f>H19</f>
        <v>19986.366999999998</v>
      </c>
      <c r="I17" s="996">
        <f t="shared" ref="I17" si="5">H17/D17*100</f>
        <v>67.814763165037988</v>
      </c>
      <c r="J17" s="998"/>
    </row>
    <row r="18" spans="1:10" ht="60" hidden="1" customHeight="1" x14ac:dyDescent="0.25">
      <c r="A18" s="859" t="s">
        <v>14</v>
      </c>
      <c r="B18" s="185" t="s">
        <v>280</v>
      </c>
      <c r="C18" s="866" t="s">
        <v>19</v>
      </c>
      <c r="D18" s="468">
        <v>0</v>
      </c>
      <c r="E18" s="468">
        <v>0</v>
      </c>
      <c r="F18" s="996">
        <v>0</v>
      </c>
      <c r="G18" s="999"/>
      <c r="H18" s="996">
        <v>0</v>
      </c>
      <c r="I18" s="996">
        <v>0</v>
      </c>
      <c r="J18" s="998"/>
    </row>
    <row r="19" spans="1:10" ht="109.5" customHeight="1" x14ac:dyDescent="0.25">
      <c r="A19" s="857" t="s">
        <v>17</v>
      </c>
      <c r="B19" s="189" t="s">
        <v>1465</v>
      </c>
      <c r="C19" s="1382" t="s">
        <v>19</v>
      </c>
      <c r="D19" s="1374">
        <v>29472</v>
      </c>
      <c r="E19" s="1375">
        <v>19986.366999999998</v>
      </c>
      <c r="F19" s="1375">
        <f t="shared" ref="F19" si="6">E19/D19*100</f>
        <v>67.814763165037988</v>
      </c>
      <c r="G19" s="1373" t="s">
        <v>1466</v>
      </c>
      <c r="H19" s="1375">
        <f t="shared" ref="H19" si="7">E19</f>
        <v>19986.366999999998</v>
      </c>
      <c r="I19" s="1375">
        <f t="shared" ref="I19" si="8">H19/D19*100</f>
        <v>67.814763165037988</v>
      </c>
      <c r="J19" s="1381" t="s">
        <v>1852</v>
      </c>
    </row>
    <row r="20" spans="1:10" ht="2.25" hidden="1" customHeight="1" x14ac:dyDescent="0.25">
      <c r="A20" s="857" t="s">
        <v>17</v>
      </c>
      <c r="B20" s="189" t="s">
        <v>713</v>
      </c>
      <c r="C20" s="858" t="s">
        <v>19</v>
      </c>
      <c r="D20" s="266">
        <v>26400</v>
      </c>
      <c r="E20" s="999">
        <v>6587.3</v>
      </c>
      <c r="F20" s="999">
        <f t="shared" si="0"/>
        <v>24.951893939393941</v>
      </c>
      <c r="G20" s="1000" t="s">
        <v>714</v>
      </c>
      <c r="H20" s="999">
        <f t="shared" ref="H20:H25" si="9">E20</f>
        <v>6587.3</v>
      </c>
      <c r="I20" s="999">
        <f t="shared" si="1"/>
        <v>24.951893939393941</v>
      </c>
      <c r="J20" s="1000"/>
    </row>
    <row r="21" spans="1:10" ht="93" customHeight="1" x14ac:dyDescent="0.25">
      <c r="A21" s="857" t="s">
        <v>114</v>
      </c>
      <c r="B21" s="185" t="s">
        <v>1467</v>
      </c>
      <c r="C21" s="866" t="s">
        <v>19</v>
      </c>
      <c r="D21" s="468">
        <v>0</v>
      </c>
      <c r="E21" s="468">
        <f>E23</f>
        <v>0</v>
      </c>
      <c r="F21" s="996">
        <v>0</v>
      </c>
      <c r="G21" s="999"/>
      <c r="H21" s="996">
        <f t="shared" si="9"/>
        <v>0</v>
      </c>
      <c r="I21" s="996">
        <v>0</v>
      </c>
      <c r="J21" s="998"/>
    </row>
    <row r="22" spans="1:10" ht="191.25" customHeight="1" x14ac:dyDescent="0.25">
      <c r="A22" s="857" t="s">
        <v>238</v>
      </c>
      <c r="B22" s="189" t="s">
        <v>1468</v>
      </c>
      <c r="C22" s="858" t="s">
        <v>19</v>
      </c>
      <c r="D22" s="266">
        <v>0</v>
      </c>
      <c r="E22" s="266">
        <f>SUM(E23:E23)</f>
        <v>0</v>
      </c>
      <c r="F22" s="999">
        <v>0</v>
      </c>
      <c r="G22" s="1377" t="s">
        <v>1952</v>
      </c>
      <c r="H22" s="1375">
        <f t="shared" si="9"/>
        <v>0</v>
      </c>
      <c r="I22" s="1375">
        <v>0</v>
      </c>
      <c r="J22" s="1381" t="s">
        <v>1356</v>
      </c>
    </row>
    <row r="23" spans="1:10" ht="96.75" hidden="1" customHeight="1" x14ac:dyDescent="0.25">
      <c r="A23" s="857" t="s">
        <v>114</v>
      </c>
      <c r="B23" s="185" t="s">
        <v>1469</v>
      </c>
      <c r="C23" s="866" t="s">
        <v>19</v>
      </c>
      <c r="D23" s="468">
        <f>D24</f>
        <v>0</v>
      </c>
      <c r="E23" s="468">
        <f>E24</f>
        <v>0</v>
      </c>
      <c r="F23" s="996">
        <v>0</v>
      </c>
      <c r="G23" s="999"/>
      <c r="H23" s="996">
        <f t="shared" si="9"/>
        <v>0</v>
      </c>
      <c r="I23" s="996">
        <v>0</v>
      </c>
      <c r="J23" s="998" t="s">
        <v>406</v>
      </c>
    </row>
    <row r="24" spans="1:10" ht="116.25" hidden="1" customHeight="1" x14ac:dyDescent="0.25">
      <c r="A24" s="857" t="s">
        <v>238</v>
      </c>
      <c r="B24" s="189" t="s">
        <v>715</v>
      </c>
      <c r="C24" s="858" t="s">
        <v>19</v>
      </c>
      <c r="D24" s="266">
        <f>SUM(D25:D25)</f>
        <v>0</v>
      </c>
      <c r="E24" s="266">
        <f>SUM(E25:E25)</f>
        <v>0</v>
      </c>
      <c r="F24" s="999">
        <v>0</v>
      </c>
      <c r="G24" s="999"/>
      <c r="H24" s="999">
        <f t="shared" si="9"/>
        <v>0</v>
      </c>
      <c r="I24" s="999">
        <v>0</v>
      </c>
      <c r="J24" s="985"/>
    </row>
    <row r="25" spans="1:10" ht="78" hidden="1" customHeight="1" x14ac:dyDescent="0.25">
      <c r="A25" s="857" t="s">
        <v>281</v>
      </c>
      <c r="B25" s="189" t="s">
        <v>460</v>
      </c>
      <c r="C25" s="858" t="s">
        <v>19</v>
      </c>
      <c r="D25" s="266">
        <v>0</v>
      </c>
      <c r="E25" s="999">
        <v>0</v>
      </c>
      <c r="F25" s="999">
        <v>0</v>
      </c>
      <c r="G25" s="999"/>
      <c r="H25" s="999">
        <f t="shared" si="9"/>
        <v>0</v>
      </c>
      <c r="I25" s="999">
        <v>0</v>
      </c>
      <c r="J25" s="985" t="s">
        <v>406</v>
      </c>
    </row>
    <row r="26" spans="1:10" ht="0.75" hidden="1" customHeight="1" x14ac:dyDescent="0.25">
      <c r="A26" s="859" t="s">
        <v>121</v>
      </c>
      <c r="B26" s="185" t="s">
        <v>282</v>
      </c>
      <c r="C26" s="866" t="s">
        <v>16</v>
      </c>
      <c r="D26" s="996">
        <f>D28</f>
        <v>0</v>
      </c>
      <c r="E26" s="996">
        <f>E28</f>
        <v>0</v>
      </c>
      <c r="F26" s="996">
        <v>0</v>
      </c>
      <c r="G26" s="996"/>
      <c r="H26" s="996">
        <v>0</v>
      </c>
      <c r="I26" s="996">
        <v>0</v>
      </c>
      <c r="J26" s="998" t="s">
        <v>689</v>
      </c>
    </row>
    <row r="27" spans="1:10" ht="40.5" hidden="1" customHeight="1" x14ac:dyDescent="0.25">
      <c r="A27" s="857" t="s">
        <v>260</v>
      </c>
      <c r="B27" s="189" t="s">
        <v>716</v>
      </c>
      <c r="C27" s="856" t="s">
        <v>593</v>
      </c>
      <c r="D27" s="1922" t="s">
        <v>717</v>
      </c>
      <c r="E27" s="1922"/>
      <c r="F27" s="1922"/>
      <c r="G27" s="1922"/>
      <c r="H27" s="1922"/>
      <c r="I27" s="1922"/>
      <c r="J27" s="1922"/>
    </row>
    <row r="28" spans="1:10" s="62" customFormat="1" ht="27.75" hidden="1" customHeight="1" x14ac:dyDescent="0.25">
      <c r="A28" s="857"/>
      <c r="B28" s="189" t="s">
        <v>718</v>
      </c>
      <c r="C28" s="858" t="s">
        <v>16</v>
      </c>
      <c r="D28" s="999">
        <v>0</v>
      </c>
      <c r="E28" s="999">
        <v>0</v>
      </c>
      <c r="F28" s="999">
        <v>0</v>
      </c>
      <c r="G28" s="1000"/>
      <c r="H28" s="999">
        <v>0</v>
      </c>
      <c r="I28" s="999">
        <v>0</v>
      </c>
      <c r="J28" s="985"/>
    </row>
    <row r="29" spans="1:10" s="62" customFormat="1" ht="30" customHeight="1" x14ac:dyDescent="0.25">
      <c r="A29" s="1985"/>
      <c r="B29" s="1988" t="s">
        <v>39</v>
      </c>
      <c r="C29" s="866" t="s">
        <v>15</v>
      </c>
      <c r="D29" s="996">
        <f>D30+D31</f>
        <v>31472</v>
      </c>
      <c r="E29" s="996">
        <f>E30+E31</f>
        <v>21837.366999999998</v>
      </c>
      <c r="F29" s="996">
        <f>E29/D29*100</f>
        <v>69.386651626842905</v>
      </c>
      <c r="G29" s="1932"/>
      <c r="H29" s="996">
        <f>E29</f>
        <v>21837.366999999998</v>
      </c>
      <c r="I29" s="996">
        <f>H29/D29*100</f>
        <v>69.386651626842905</v>
      </c>
      <c r="J29" s="1991"/>
    </row>
    <row r="30" spans="1:10" s="62" customFormat="1" ht="80.25" customHeight="1" x14ac:dyDescent="0.25">
      <c r="A30" s="1986"/>
      <c r="B30" s="1989"/>
      <c r="C30" s="866" t="s">
        <v>16</v>
      </c>
      <c r="D30" s="996">
        <v>0</v>
      </c>
      <c r="E30" s="996">
        <v>0</v>
      </c>
      <c r="F30" s="996">
        <v>0</v>
      </c>
      <c r="G30" s="1932"/>
      <c r="H30" s="996">
        <v>0</v>
      </c>
      <c r="I30" s="996">
        <v>0</v>
      </c>
      <c r="J30" s="1992"/>
    </row>
    <row r="31" spans="1:10" s="62" customFormat="1" ht="80.25" customHeight="1" x14ac:dyDescent="0.25">
      <c r="A31" s="1987"/>
      <c r="B31" s="1990"/>
      <c r="C31" s="866" t="s">
        <v>19</v>
      </c>
      <c r="D31" s="996">
        <f>D9+D17</f>
        <v>31472</v>
      </c>
      <c r="E31" s="996">
        <f>E9+E17</f>
        <v>21837.366999999998</v>
      </c>
      <c r="F31" s="996">
        <f>E31/D31*100</f>
        <v>69.386651626842905</v>
      </c>
      <c r="G31" s="1932"/>
      <c r="H31" s="996">
        <f>H9+H17</f>
        <v>21837.366999999998</v>
      </c>
      <c r="I31" s="996">
        <f>H31/D31*100</f>
        <v>69.386651626842905</v>
      </c>
      <c r="J31" s="1993"/>
    </row>
    <row r="32" spans="1:10" s="696" customFormat="1" ht="30.75" customHeight="1" x14ac:dyDescent="0.25">
      <c r="A32" s="1979" t="s">
        <v>1470</v>
      </c>
      <c r="B32" s="1979"/>
      <c r="C32" s="1979"/>
      <c r="D32" s="1979"/>
      <c r="E32" s="1979"/>
      <c r="F32" s="1979"/>
      <c r="G32" s="1979"/>
      <c r="H32" s="1979"/>
      <c r="I32" s="1979"/>
      <c r="J32" s="1979"/>
    </row>
    <row r="33" spans="1:10" s="62" customFormat="1" ht="77.25" hidden="1" customHeight="1" x14ac:dyDescent="0.25">
      <c r="A33" s="1980" t="s">
        <v>9</v>
      </c>
      <c r="B33" s="1981" t="s">
        <v>283</v>
      </c>
      <c r="C33" s="860" t="s">
        <v>15</v>
      </c>
      <c r="D33" s="188">
        <f>D34+D35</f>
        <v>46860.950000000004</v>
      </c>
      <c r="E33" s="188">
        <f>E34+E35</f>
        <v>38666.92</v>
      </c>
      <c r="F33" s="186">
        <f t="shared" ref="F33:F34" si="10">E33/D33*100</f>
        <v>82.514161578030311</v>
      </c>
      <c r="G33" s="1935"/>
      <c r="H33" s="188">
        <f>H34+H35</f>
        <v>38666.92</v>
      </c>
      <c r="I33" s="186">
        <f t="shared" ref="I33:I34" si="11">H33/D33*100</f>
        <v>82.514161578030311</v>
      </c>
      <c r="J33" s="1994" t="s">
        <v>689</v>
      </c>
    </row>
    <row r="34" spans="1:10" s="62" customFormat="1" ht="96" hidden="1" customHeight="1" x14ac:dyDescent="0.25">
      <c r="A34" s="1980"/>
      <c r="B34" s="1981"/>
      <c r="C34" s="866" t="s">
        <v>16</v>
      </c>
      <c r="D34" s="188">
        <f>D60</f>
        <v>2498.5</v>
      </c>
      <c r="E34" s="188">
        <f>E60</f>
        <v>0</v>
      </c>
      <c r="F34" s="186">
        <f t="shared" si="10"/>
        <v>0</v>
      </c>
      <c r="G34" s="1935"/>
      <c r="H34" s="188">
        <f>E34</f>
        <v>0</v>
      </c>
      <c r="I34" s="186">
        <f t="shared" si="11"/>
        <v>0</v>
      </c>
      <c r="J34" s="1994"/>
    </row>
    <row r="35" spans="1:10" ht="132.75" hidden="1" customHeight="1" x14ac:dyDescent="0.25">
      <c r="A35" s="1980"/>
      <c r="B35" s="1981"/>
      <c r="C35" s="866" t="s">
        <v>19</v>
      </c>
      <c r="D35" s="106">
        <f>D41+D61+D62</f>
        <v>44362.450000000004</v>
      </c>
      <c r="E35" s="106">
        <f>E41+E61+E62</f>
        <v>38666.92</v>
      </c>
      <c r="F35" s="186">
        <f>E35/D35*100</f>
        <v>87.16137183586568</v>
      </c>
      <c r="G35" s="1935"/>
      <c r="H35" s="188">
        <f>E35</f>
        <v>38666.92</v>
      </c>
      <c r="I35" s="186">
        <f>H35/D35*100</f>
        <v>87.16137183586568</v>
      </c>
      <c r="J35" s="1994"/>
    </row>
    <row r="36" spans="1:10" s="62" customFormat="1" ht="26.25" customHeight="1" x14ac:dyDescent="0.25">
      <c r="A36" s="1936" t="s">
        <v>9</v>
      </c>
      <c r="B36" s="1965" t="s">
        <v>1080</v>
      </c>
      <c r="C36" s="1007" t="s">
        <v>15</v>
      </c>
      <c r="D36" s="1008">
        <f>D37+D38</f>
        <v>31449.8</v>
      </c>
      <c r="E36" s="996">
        <f>E37+E38</f>
        <v>28727.010000000002</v>
      </c>
      <c r="F36" s="996">
        <f t="shared" ref="F36:F37" si="12">E36/D36*100</f>
        <v>91.342425071065648</v>
      </c>
      <c r="G36" s="1938"/>
      <c r="H36" s="996">
        <f>H37+H38</f>
        <v>28727.010000000002</v>
      </c>
      <c r="I36" s="996">
        <f t="shared" ref="I36:I37" si="13">H36/D36*100</f>
        <v>91.342425071065648</v>
      </c>
      <c r="J36" s="1939"/>
    </row>
    <row r="37" spans="1:10" s="62" customFormat="1" ht="80.25" customHeight="1" x14ac:dyDescent="0.25">
      <c r="A37" s="1936"/>
      <c r="B37" s="1965"/>
      <c r="C37" s="1009" t="s">
        <v>16</v>
      </c>
      <c r="D37" s="1008">
        <f>D42</f>
        <v>14258</v>
      </c>
      <c r="E37" s="996">
        <f>E42</f>
        <v>13880.85</v>
      </c>
      <c r="F37" s="996">
        <f t="shared" si="12"/>
        <v>97.354818347594346</v>
      </c>
      <c r="G37" s="1938"/>
      <c r="H37" s="996">
        <f t="shared" ref="H37:H61" si="14">E37</f>
        <v>13880.85</v>
      </c>
      <c r="I37" s="996">
        <f t="shared" si="13"/>
        <v>97.354818347594346</v>
      </c>
      <c r="J37" s="1939"/>
    </row>
    <row r="38" spans="1:10" ht="79.5" customHeight="1" x14ac:dyDescent="0.25">
      <c r="A38" s="1936"/>
      <c r="B38" s="1965"/>
      <c r="C38" s="1009" t="s">
        <v>19</v>
      </c>
      <c r="D38" s="468">
        <f>D40+D57</f>
        <v>17191.8</v>
      </c>
      <c r="E38" s="468">
        <f>E40+E57</f>
        <v>14846.16</v>
      </c>
      <c r="F38" s="996">
        <f>E38/D38*100</f>
        <v>86.356053467350719</v>
      </c>
      <c r="G38" s="1938"/>
      <c r="H38" s="996">
        <f t="shared" si="14"/>
        <v>14846.16</v>
      </c>
      <c r="I38" s="996">
        <f>H38/D38*100</f>
        <v>86.356053467350719</v>
      </c>
      <c r="J38" s="1939"/>
    </row>
    <row r="39" spans="1:10" ht="24" customHeight="1" x14ac:dyDescent="0.25">
      <c r="A39" s="1932" t="s">
        <v>21</v>
      </c>
      <c r="B39" s="1934" t="s">
        <v>1735</v>
      </c>
      <c r="C39" s="1009" t="s">
        <v>15</v>
      </c>
      <c r="D39" s="266">
        <f>D40+D42</f>
        <v>30531.05</v>
      </c>
      <c r="E39" s="266">
        <f>E40+E42</f>
        <v>27808.260000000002</v>
      </c>
      <c r="F39" s="999">
        <f t="shared" ref="F39:F61" si="15">E39/D39*100</f>
        <v>91.081898591761515</v>
      </c>
      <c r="G39" s="1938"/>
      <c r="H39" s="999">
        <f t="shared" si="14"/>
        <v>27808.260000000002</v>
      </c>
      <c r="I39" s="999">
        <f t="shared" ref="I39:I61" si="16">H39/D39*100</f>
        <v>91.081898591761515</v>
      </c>
      <c r="J39" s="1976"/>
    </row>
    <row r="40" spans="1:10" ht="78.75" customHeight="1" x14ac:dyDescent="0.25">
      <c r="A40" s="1932"/>
      <c r="B40" s="1934"/>
      <c r="C40" s="1006" t="s">
        <v>19</v>
      </c>
      <c r="D40" s="1010">
        <f>D44+D49+D52+D55+D47</f>
        <v>16273.05</v>
      </c>
      <c r="E40" s="1010">
        <f>E44+E49+E52+E55+E47</f>
        <v>13927.41</v>
      </c>
      <c r="F40" s="999">
        <f t="shared" si="15"/>
        <v>85.585738383400781</v>
      </c>
      <c r="G40" s="1938"/>
      <c r="H40" s="999">
        <f t="shared" si="14"/>
        <v>13927.41</v>
      </c>
      <c r="I40" s="999">
        <f t="shared" si="16"/>
        <v>85.585738383400781</v>
      </c>
      <c r="J40" s="1977"/>
    </row>
    <row r="41" spans="1:10" ht="156.75" hidden="1" customHeight="1" x14ac:dyDescent="0.25">
      <c r="A41" s="1932"/>
      <c r="B41" s="1934"/>
      <c r="C41" s="1006" t="s">
        <v>19</v>
      </c>
      <c r="D41" s="1010">
        <f>SUM(D45:D57)+D58</f>
        <v>44112.55</v>
      </c>
      <c r="E41" s="1010">
        <f>SUM(E45:E57)+E58</f>
        <v>38666.92</v>
      </c>
      <c r="F41" s="999">
        <f t="shared" si="15"/>
        <v>87.655145757839875</v>
      </c>
      <c r="G41" s="1938"/>
      <c r="H41" s="999">
        <f t="shared" si="14"/>
        <v>38666.92</v>
      </c>
      <c r="I41" s="999">
        <f t="shared" si="16"/>
        <v>87.655145757839875</v>
      </c>
      <c r="J41" s="1977"/>
    </row>
    <row r="42" spans="1:10" s="62" customFormat="1" ht="82.5" customHeight="1" x14ac:dyDescent="0.25">
      <c r="A42" s="1932"/>
      <c r="B42" s="1934"/>
      <c r="C42" s="1011" t="s">
        <v>16</v>
      </c>
      <c r="D42" s="1263">
        <f>D45+D48+D53+D56</f>
        <v>14258</v>
      </c>
      <c r="E42" s="1263">
        <f>E45+E53+E48</f>
        <v>13880.85</v>
      </c>
      <c r="F42" s="1262">
        <f t="shared" si="15"/>
        <v>97.354818347594346</v>
      </c>
      <c r="G42" s="1938"/>
      <c r="H42" s="999">
        <f t="shared" si="14"/>
        <v>13880.85</v>
      </c>
      <c r="I42" s="999">
        <f t="shared" si="16"/>
        <v>97.354818347594346</v>
      </c>
      <c r="J42" s="1978"/>
    </row>
    <row r="43" spans="1:10" s="62" customFormat="1" ht="27" customHeight="1" x14ac:dyDescent="0.25">
      <c r="A43" s="1932" t="s">
        <v>200</v>
      </c>
      <c r="B43" s="1934" t="s">
        <v>1081</v>
      </c>
      <c r="C43" s="1376" t="s">
        <v>15</v>
      </c>
      <c r="D43" s="1379">
        <v>9341</v>
      </c>
      <c r="E43" s="1379">
        <f>E44+E45</f>
        <v>9341.0499999999993</v>
      </c>
      <c r="F43" s="1378">
        <f t="shared" si="15"/>
        <v>100.00053527459588</v>
      </c>
      <c r="G43" s="1934" t="s">
        <v>1654</v>
      </c>
      <c r="H43" s="1375">
        <f t="shared" si="14"/>
        <v>9341.0499999999993</v>
      </c>
      <c r="I43" s="1375">
        <f t="shared" si="16"/>
        <v>100.00053527459588</v>
      </c>
      <c r="J43" s="1966"/>
    </row>
    <row r="44" spans="1:10" ht="82.5" customHeight="1" x14ac:dyDescent="0.25">
      <c r="A44" s="1932"/>
      <c r="B44" s="1934"/>
      <c r="C44" s="1377" t="s">
        <v>19</v>
      </c>
      <c r="D44" s="1379">
        <v>7233.25</v>
      </c>
      <c r="E44" s="1379">
        <v>7233.3</v>
      </c>
      <c r="F44" s="1378">
        <f>E44/D44*100</f>
        <v>100.00069125220337</v>
      </c>
      <c r="G44" s="1934"/>
      <c r="H44" s="1374">
        <f t="shared" si="14"/>
        <v>7233.3</v>
      </c>
      <c r="I44" s="1375">
        <f t="shared" si="16"/>
        <v>100.00069125220337</v>
      </c>
      <c r="J44" s="1966"/>
    </row>
    <row r="45" spans="1:10" ht="78.75" customHeight="1" x14ac:dyDescent="0.25">
      <c r="A45" s="1932"/>
      <c r="B45" s="1934"/>
      <c r="C45" s="1377" t="s">
        <v>16</v>
      </c>
      <c r="D45" s="1379">
        <v>2107.75</v>
      </c>
      <c r="E45" s="1379">
        <v>2107.75</v>
      </c>
      <c r="F45" s="1378">
        <f t="shared" ref="F45:F49" si="17">E45/D45*100</f>
        <v>100</v>
      </c>
      <c r="G45" s="1934"/>
      <c r="H45" s="1374">
        <f t="shared" si="14"/>
        <v>2107.75</v>
      </c>
      <c r="I45" s="1375">
        <f t="shared" si="16"/>
        <v>100</v>
      </c>
      <c r="J45" s="1966"/>
    </row>
    <row r="46" spans="1:10" ht="25.5" customHeight="1" x14ac:dyDescent="0.25">
      <c r="A46" s="1967" t="s">
        <v>201</v>
      </c>
      <c r="B46" s="1934" t="s">
        <v>1082</v>
      </c>
      <c r="C46" s="1376" t="s">
        <v>15</v>
      </c>
      <c r="D46" s="1379">
        <f>D47+D48</f>
        <v>3384</v>
      </c>
      <c r="E46" s="1379">
        <f>E47+E48</f>
        <v>3384</v>
      </c>
      <c r="F46" s="1378">
        <f t="shared" si="17"/>
        <v>100</v>
      </c>
      <c r="G46" s="1970" t="s">
        <v>1853</v>
      </c>
      <c r="H46" s="1374">
        <f>E46</f>
        <v>3384</v>
      </c>
      <c r="I46" s="1375">
        <f t="shared" si="16"/>
        <v>100</v>
      </c>
      <c r="J46" s="1973"/>
    </row>
    <row r="47" spans="1:10" ht="78.75" customHeight="1" x14ac:dyDescent="0.25">
      <c r="A47" s="1968"/>
      <c r="B47" s="1934"/>
      <c r="C47" s="1377" t="s">
        <v>19</v>
      </c>
      <c r="D47" s="1379">
        <v>47</v>
      </c>
      <c r="E47" s="1378">
        <v>47</v>
      </c>
      <c r="F47" s="1378">
        <f t="shared" si="17"/>
        <v>100</v>
      </c>
      <c r="G47" s="1971"/>
      <c r="H47" s="1375">
        <f t="shared" ref="H47:H49" si="18">E47</f>
        <v>47</v>
      </c>
      <c r="I47" s="1375">
        <f t="shared" si="16"/>
        <v>100</v>
      </c>
      <c r="J47" s="1974"/>
    </row>
    <row r="48" spans="1:10" ht="76.5" customHeight="1" x14ac:dyDescent="0.25">
      <c r="A48" s="1969"/>
      <c r="B48" s="1934"/>
      <c r="C48" s="1377" t="s">
        <v>16</v>
      </c>
      <c r="D48" s="1379">
        <v>3337</v>
      </c>
      <c r="E48" s="1378">
        <v>3337</v>
      </c>
      <c r="F48" s="1378">
        <f t="shared" si="17"/>
        <v>100</v>
      </c>
      <c r="G48" s="1972"/>
      <c r="H48" s="1375">
        <f t="shared" si="18"/>
        <v>3337</v>
      </c>
      <c r="I48" s="1375">
        <f t="shared" si="16"/>
        <v>100</v>
      </c>
      <c r="J48" s="1975"/>
    </row>
    <row r="49" spans="1:12" ht="81.75" customHeight="1" x14ac:dyDescent="0.25">
      <c r="A49" s="1012" t="s">
        <v>284</v>
      </c>
      <c r="B49" s="1013" t="s">
        <v>1083</v>
      </c>
      <c r="C49" s="1377" t="s">
        <v>19</v>
      </c>
      <c r="D49" s="1374">
        <v>1294.05</v>
      </c>
      <c r="E49" s="1378">
        <v>1294</v>
      </c>
      <c r="F49" s="1375">
        <f t="shared" si="17"/>
        <v>99.996136161663003</v>
      </c>
      <c r="G49" s="1380" t="s">
        <v>1854</v>
      </c>
      <c r="H49" s="1375">
        <f t="shared" si="18"/>
        <v>1294</v>
      </c>
      <c r="I49" s="1375">
        <f t="shared" si="16"/>
        <v>99.996136161663003</v>
      </c>
      <c r="J49" s="1381"/>
    </row>
    <row r="50" spans="1:12" ht="117.75" hidden="1" customHeight="1" x14ac:dyDescent="0.25">
      <c r="A50" s="1012" t="s">
        <v>284</v>
      </c>
      <c r="B50" s="1013" t="s">
        <v>461</v>
      </c>
      <c r="C50" s="1006" t="s">
        <v>19</v>
      </c>
      <c r="D50" s="266">
        <v>0</v>
      </c>
      <c r="E50" s="999">
        <v>0</v>
      </c>
      <c r="F50" s="999" t="e">
        <f t="shared" ref="F50:F51" si="19">E50/D50*100</f>
        <v>#DIV/0!</v>
      </c>
      <c r="G50" s="1000"/>
      <c r="H50" s="999">
        <f t="shared" si="14"/>
        <v>0</v>
      </c>
      <c r="I50" s="999">
        <v>1</v>
      </c>
      <c r="J50" s="1015"/>
    </row>
    <row r="51" spans="1:12" ht="30.75" customHeight="1" x14ac:dyDescent="0.25">
      <c r="A51" s="1932" t="s">
        <v>285</v>
      </c>
      <c r="B51" s="1934" t="s">
        <v>1555</v>
      </c>
      <c r="C51" s="1377" t="s">
        <v>15</v>
      </c>
      <c r="D51" s="1374">
        <f>D52+D53</f>
        <v>13789.21</v>
      </c>
      <c r="E51" s="1374">
        <f>E52+E53</f>
        <v>13789.21</v>
      </c>
      <c r="F51" s="1375">
        <f t="shared" si="19"/>
        <v>100</v>
      </c>
      <c r="G51" s="1934" t="s">
        <v>1855</v>
      </c>
      <c r="H51" s="1375">
        <f t="shared" si="14"/>
        <v>13789.21</v>
      </c>
      <c r="I51" s="1615">
        <f t="shared" ref="I51:I53" si="20">H51/D51*100</f>
        <v>100</v>
      </c>
      <c r="J51" s="1966"/>
    </row>
    <row r="52" spans="1:12" ht="80.25" customHeight="1" x14ac:dyDescent="0.25">
      <c r="A52" s="1932"/>
      <c r="B52" s="1934"/>
      <c r="C52" s="1377" t="s">
        <v>19</v>
      </c>
      <c r="D52" s="1374">
        <v>5353.11</v>
      </c>
      <c r="E52" s="1374">
        <v>5353.11</v>
      </c>
      <c r="F52" s="1375">
        <f>E52/D52*100</f>
        <v>100</v>
      </c>
      <c r="G52" s="1934"/>
      <c r="H52" s="1374">
        <f t="shared" si="14"/>
        <v>5353.11</v>
      </c>
      <c r="I52" s="1375">
        <f t="shared" si="20"/>
        <v>100</v>
      </c>
      <c r="J52" s="1966"/>
    </row>
    <row r="53" spans="1:12" ht="107.25" customHeight="1" x14ac:dyDescent="0.25">
      <c r="A53" s="1932"/>
      <c r="B53" s="1934"/>
      <c r="C53" s="1377" t="s">
        <v>16</v>
      </c>
      <c r="D53" s="1374">
        <v>8436.1</v>
      </c>
      <c r="E53" s="1374">
        <v>8436.1</v>
      </c>
      <c r="F53" s="1375">
        <f>E53/D53*100</f>
        <v>100</v>
      </c>
      <c r="G53" s="1934"/>
      <c r="H53" s="1374">
        <f t="shared" si="14"/>
        <v>8436.1</v>
      </c>
      <c r="I53" s="1375">
        <f t="shared" si="20"/>
        <v>100</v>
      </c>
      <c r="J53" s="1966"/>
    </row>
    <row r="54" spans="1:12" ht="28.5" customHeight="1" x14ac:dyDescent="0.25">
      <c r="A54" s="1932" t="s">
        <v>286</v>
      </c>
      <c r="B54" s="1934" t="s">
        <v>1084</v>
      </c>
      <c r="C54" s="1261" t="s">
        <v>15</v>
      </c>
      <c r="D54" s="1258">
        <f>D55+D56</f>
        <v>2722.79</v>
      </c>
      <c r="E54" s="266">
        <v>0</v>
      </c>
      <c r="F54" s="999">
        <f>E54/D54*100</f>
        <v>0</v>
      </c>
      <c r="G54" s="1934" t="s">
        <v>720</v>
      </c>
      <c r="H54" s="266">
        <f t="shared" si="14"/>
        <v>0</v>
      </c>
      <c r="I54" s="999">
        <f t="shared" ref="I54" si="21">H54/D54*100</f>
        <v>0</v>
      </c>
      <c r="J54" s="1962" t="s">
        <v>1586</v>
      </c>
      <c r="L54" s="1264"/>
    </row>
    <row r="55" spans="1:12" ht="72.75" customHeight="1" x14ac:dyDescent="0.25">
      <c r="A55" s="1932"/>
      <c r="B55" s="1934"/>
      <c r="C55" s="1261" t="s">
        <v>19</v>
      </c>
      <c r="D55" s="1258">
        <v>2345.64</v>
      </c>
      <c r="E55" s="1258">
        <v>0</v>
      </c>
      <c r="F55" s="1259">
        <f>E55/D55*100</f>
        <v>0</v>
      </c>
      <c r="G55" s="1934"/>
      <c r="H55" s="1258">
        <f t="shared" ref="H55:H56" si="22">E55</f>
        <v>0</v>
      </c>
      <c r="I55" s="1259">
        <f t="shared" ref="I55:I56" si="23">H55/D55*100</f>
        <v>0</v>
      </c>
      <c r="J55" s="1963"/>
    </row>
    <row r="56" spans="1:12" ht="70.5" customHeight="1" x14ac:dyDescent="0.25">
      <c r="A56" s="1932"/>
      <c r="B56" s="1934"/>
      <c r="C56" s="1264" t="s">
        <v>16</v>
      </c>
      <c r="D56" s="1258">
        <v>377.15</v>
      </c>
      <c r="E56" s="1258">
        <v>0</v>
      </c>
      <c r="F56" s="1259">
        <f>E56/D56*100</f>
        <v>0</v>
      </c>
      <c r="G56" s="1934"/>
      <c r="H56" s="1258">
        <f t="shared" si="22"/>
        <v>0</v>
      </c>
      <c r="I56" s="1259">
        <f t="shared" si="23"/>
        <v>0</v>
      </c>
      <c r="J56" s="1964"/>
    </row>
    <row r="57" spans="1:12" ht="107.25" customHeight="1" x14ac:dyDescent="0.25">
      <c r="A57" s="1012" t="s">
        <v>26</v>
      </c>
      <c r="B57" s="1006" t="s">
        <v>1736</v>
      </c>
      <c r="C57" s="1006" t="s">
        <v>19</v>
      </c>
      <c r="D57" s="266">
        <v>918.75</v>
      </c>
      <c r="E57" s="999">
        <v>918.75</v>
      </c>
      <c r="F57" s="999">
        <f t="shared" si="15"/>
        <v>100</v>
      </c>
      <c r="G57" s="1377" t="s">
        <v>1856</v>
      </c>
      <c r="H57" s="999">
        <f t="shared" si="14"/>
        <v>918.75</v>
      </c>
      <c r="I57" s="999">
        <f t="shared" si="16"/>
        <v>100</v>
      </c>
      <c r="J57" s="1383"/>
    </row>
    <row r="58" spans="1:12" ht="26.25" hidden="1" customHeight="1" x14ac:dyDescent="0.25">
      <c r="A58" s="1012" t="s">
        <v>375</v>
      </c>
      <c r="B58" s="1006" t="s">
        <v>594</v>
      </c>
      <c r="C58" s="1006" t="s">
        <v>19</v>
      </c>
      <c r="D58" s="266">
        <v>0</v>
      </c>
      <c r="E58" s="999">
        <v>0</v>
      </c>
      <c r="F58" s="999">
        <v>0</v>
      </c>
      <c r="G58" s="1000"/>
      <c r="H58" s="999">
        <f t="shared" si="14"/>
        <v>0</v>
      </c>
      <c r="I58" s="999">
        <v>0</v>
      </c>
      <c r="J58" s="1383"/>
    </row>
    <row r="59" spans="1:12" ht="25.5" hidden="1" customHeight="1" x14ac:dyDescent="0.25">
      <c r="A59" s="1932" t="s">
        <v>26</v>
      </c>
      <c r="B59" s="1924" t="s">
        <v>719</v>
      </c>
      <c r="C59" s="1006" t="s">
        <v>15</v>
      </c>
      <c r="D59" s="266">
        <f>D60+D61</f>
        <v>2748.4</v>
      </c>
      <c r="E59" s="266">
        <f>E60+E61</f>
        <v>0</v>
      </c>
      <c r="F59" s="999">
        <f>E59/D59*100</f>
        <v>0</v>
      </c>
      <c r="G59" s="1922" t="s">
        <v>720</v>
      </c>
      <c r="H59" s="266">
        <f t="shared" si="14"/>
        <v>0</v>
      </c>
      <c r="I59" s="999">
        <f t="shared" si="16"/>
        <v>0</v>
      </c>
      <c r="J59" s="1926" t="s">
        <v>695</v>
      </c>
    </row>
    <row r="60" spans="1:12" ht="27.75" hidden="1" customHeight="1" x14ac:dyDescent="0.25">
      <c r="A60" s="1932"/>
      <c r="B60" s="1924"/>
      <c r="C60" s="1006" t="s">
        <v>16</v>
      </c>
      <c r="D60" s="266">
        <v>2498.5</v>
      </c>
      <c r="E60" s="266">
        <v>0</v>
      </c>
      <c r="F60" s="999">
        <f>E60/D60*100</f>
        <v>0</v>
      </c>
      <c r="G60" s="1922"/>
      <c r="H60" s="266">
        <f t="shared" si="14"/>
        <v>0</v>
      </c>
      <c r="I60" s="999">
        <f t="shared" si="16"/>
        <v>0</v>
      </c>
      <c r="J60" s="1926"/>
    </row>
    <row r="61" spans="1:12" ht="17.25" hidden="1" customHeight="1" x14ac:dyDescent="0.25">
      <c r="A61" s="1932"/>
      <c r="B61" s="1924"/>
      <c r="C61" s="1006" t="s">
        <v>19</v>
      </c>
      <c r="D61" s="266">
        <v>249.9</v>
      </c>
      <c r="E61" s="266">
        <v>0</v>
      </c>
      <c r="F61" s="999">
        <f t="shared" si="15"/>
        <v>0</v>
      </c>
      <c r="G61" s="1922"/>
      <c r="H61" s="266">
        <f t="shared" si="14"/>
        <v>0</v>
      </c>
      <c r="I61" s="999">
        <f t="shared" si="16"/>
        <v>0</v>
      </c>
      <c r="J61" s="1926"/>
    </row>
    <row r="62" spans="1:12" ht="0.75" hidden="1" customHeight="1" x14ac:dyDescent="0.25">
      <c r="A62" s="1012" t="s">
        <v>27</v>
      </c>
      <c r="B62" s="1006" t="s">
        <v>721</v>
      </c>
      <c r="C62" s="1011" t="s">
        <v>19</v>
      </c>
      <c r="D62" s="1010">
        <f>D63</f>
        <v>0</v>
      </c>
      <c r="E62" s="1010">
        <f>E63</f>
        <v>0</v>
      </c>
      <c r="F62" s="999">
        <v>0</v>
      </c>
      <c r="G62" s="1000"/>
      <c r="H62" s="999">
        <f>H63</f>
        <v>0</v>
      </c>
      <c r="I62" s="999">
        <v>0</v>
      </c>
      <c r="J62" s="1017"/>
    </row>
    <row r="63" spans="1:12" ht="17.25" hidden="1" customHeight="1" x14ac:dyDescent="0.25">
      <c r="A63" s="1012" t="s">
        <v>28</v>
      </c>
      <c r="B63" s="1015" t="s">
        <v>462</v>
      </c>
      <c r="C63" s="1011" t="s">
        <v>19</v>
      </c>
      <c r="D63" s="999">
        <v>0</v>
      </c>
      <c r="E63" s="999">
        <v>0</v>
      </c>
      <c r="F63" s="999">
        <v>0</v>
      </c>
      <c r="G63" s="1000"/>
      <c r="H63" s="999">
        <v>0</v>
      </c>
      <c r="I63" s="999">
        <v>0</v>
      </c>
      <c r="J63" s="985" t="s">
        <v>406</v>
      </c>
    </row>
    <row r="64" spans="1:12" ht="30" hidden="1" customHeight="1" x14ac:dyDescent="0.25">
      <c r="A64" s="1018" t="s">
        <v>12</v>
      </c>
      <c r="B64" s="1019" t="s">
        <v>287</v>
      </c>
      <c r="C64" s="1009" t="s">
        <v>19</v>
      </c>
      <c r="D64" s="996">
        <f>D65</f>
        <v>315</v>
      </c>
      <c r="E64" s="996">
        <f>E65</f>
        <v>24.5</v>
      </c>
      <c r="F64" s="996">
        <f t="shared" ref="F64:F71" si="24">E64/D64*100</f>
        <v>7.7777777777777777</v>
      </c>
      <c r="G64" s="1020"/>
      <c r="H64" s="996">
        <f>H65</f>
        <v>24.5</v>
      </c>
      <c r="I64" s="996">
        <f t="shared" ref="I64:I71" si="25">H64/D64*100</f>
        <v>7.7777777777777777</v>
      </c>
      <c r="J64" s="998" t="s">
        <v>689</v>
      </c>
    </row>
    <row r="65" spans="1:10" ht="19.5" hidden="1" customHeight="1" x14ac:dyDescent="0.25">
      <c r="A65" s="1012" t="s">
        <v>13</v>
      </c>
      <c r="B65" s="1015" t="s">
        <v>722</v>
      </c>
      <c r="C65" s="1011" t="s">
        <v>19</v>
      </c>
      <c r="D65" s="999">
        <f>SUM(D66:D68)</f>
        <v>315</v>
      </c>
      <c r="E65" s="999">
        <f>SUM(E66:E68)</f>
        <v>24.5</v>
      </c>
      <c r="F65" s="999">
        <f t="shared" si="24"/>
        <v>7.7777777777777777</v>
      </c>
      <c r="G65" s="1000" t="s">
        <v>595</v>
      </c>
      <c r="H65" s="999">
        <f>SUM(H66:H68)</f>
        <v>24.5</v>
      </c>
      <c r="I65" s="999">
        <f t="shared" si="25"/>
        <v>7.7777777777777777</v>
      </c>
      <c r="J65" s="1017"/>
    </row>
    <row r="66" spans="1:10" ht="26.25" hidden="1" customHeight="1" x14ac:dyDescent="0.25">
      <c r="A66" s="1012" t="s">
        <v>288</v>
      </c>
      <c r="B66" s="1015" t="s">
        <v>463</v>
      </c>
      <c r="C66" s="1011" t="s">
        <v>19</v>
      </c>
      <c r="D66" s="266">
        <v>0</v>
      </c>
      <c r="E66" s="999">
        <v>0</v>
      </c>
      <c r="F66" s="999">
        <v>0</v>
      </c>
      <c r="G66" s="1000"/>
      <c r="H66" s="999">
        <f t="shared" ref="H66:H71" si="26">E66</f>
        <v>0</v>
      </c>
      <c r="I66" s="999">
        <v>0</v>
      </c>
      <c r="J66" s="985" t="s">
        <v>406</v>
      </c>
    </row>
    <row r="67" spans="1:10" ht="100.5" hidden="1" customHeight="1" x14ac:dyDescent="0.25">
      <c r="A67" s="1012" t="s">
        <v>289</v>
      </c>
      <c r="B67" s="1015" t="s">
        <v>596</v>
      </c>
      <c r="C67" s="1011" t="s">
        <v>19</v>
      </c>
      <c r="D67" s="266">
        <v>150</v>
      </c>
      <c r="E67" s="999">
        <v>24.5</v>
      </c>
      <c r="F67" s="999">
        <f t="shared" si="24"/>
        <v>16.333333333333332</v>
      </c>
      <c r="G67" s="1000" t="s">
        <v>723</v>
      </c>
      <c r="H67" s="999">
        <f t="shared" si="26"/>
        <v>24.5</v>
      </c>
      <c r="I67" s="999">
        <f t="shared" si="25"/>
        <v>16.333333333333332</v>
      </c>
      <c r="J67" s="1021"/>
    </row>
    <row r="68" spans="1:10" ht="24" hidden="1" customHeight="1" x14ac:dyDescent="0.25">
      <c r="A68" s="1012" t="s">
        <v>290</v>
      </c>
      <c r="B68" s="1015" t="s">
        <v>819</v>
      </c>
      <c r="C68" s="1011" t="s">
        <v>19</v>
      </c>
      <c r="D68" s="999">
        <v>165</v>
      </c>
      <c r="E68" s="999">
        <v>0</v>
      </c>
      <c r="F68" s="999">
        <f t="shared" si="24"/>
        <v>0</v>
      </c>
      <c r="G68" s="1000"/>
      <c r="H68" s="999">
        <f t="shared" si="26"/>
        <v>0</v>
      </c>
      <c r="I68" s="999">
        <f t="shared" si="25"/>
        <v>0</v>
      </c>
      <c r="J68" s="1000" t="s">
        <v>689</v>
      </c>
    </row>
    <row r="69" spans="1:10" ht="32.25" customHeight="1" x14ac:dyDescent="0.25">
      <c r="A69" s="1928"/>
      <c r="B69" s="1938" t="s">
        <v>64</v>
      </c>
      <c r="C69" s="1022" t="s">
        <v>15</v>
      </c>
      <c r="D69" s="1008">
        <f>D70+D71</f>
        <v>31449.8</v>
      </c>
      <c r="E69" s="996">
        <f>E70+E71</f>
        <v>28727.010000000002</v>
      </c>
      <c r="F69" s="996">
        <f t="shared" si="24"/>
        <v>91.342425071065648</v>
      </c>
      <c r="G69" s="1932"/>
      <c r="H69" s="996">
        <f t="shared" si="26"/>
        <v>28727.010000000002</v>
      </c>
      <c r="I69" s="996">
        <f t="shared" si="25"/>
        <v>91.342425071065648</v>
      </c>
      <c r="J69" s="1956"/>
    </row>
    <row r="70" spans="1:10" ht="78" customHeight="1" x14ac:dyDescent="0.25">
      <c r="A70" s="1928"/>
      <c r="B70" s="1938"/>
      <c r="C70" s="1009" t="s">
        <v>16</v>
      </c>
      <c r="D70" s="1008">
        <f>D37</f>
        <v>14258</v>
      </c>
      <c r="E70" s="1008">
        <f>E37</f>
        <v>13880.85</v>
      </c>
      <c r="F70" s="996">
        <f t="shared" si="24"/>
        <v>97.354818347594346</v>
      </c>
      <c r="G70" s="1932"/>
      <c r="H70" s="996">
        <f t="shared" si="26"/>
        <v>13880.85</v>
      </c>
      <c r="I70" s="996">
        <f t="shared" si="25"/>
        <v>97.354818347594346</v>
      </c>
      <c r="J70" s="1956"/>
    </row>
    <row r="71" spans="1:10" ht="83.25" customHeight="1" x14ac:dyDescent="0.25">
      <c r="A71" s="1928"/>
      <c r="B71" s="1938"/>
      <c r="C71" s="1023" t="s">
        <v>19</v>
      </c>
      <c r="D71" s="1008">
        <f>D38</f>
        <v>17191.8</v>
      </c>
      <c r="E71" s="996">
        <f>E38</f>
        <v>14846.16</v>
      </c>
      <c r="F71" s="996">
        <f t="shared" si="24"/>
        <v>86.356053467350719</v>
      </c>
      <c r="G71" s="1932"/>
      <c r="H71" s="996">
        <f t="shared" si="26"/>
        <v>14846.16</v>
      </c>
      <c r="I71" s="996">
        <f t="shared" si="25"/>
        <v>86.356053467350719</v>
      </c>
      <c r="J71" s="1956"/>
    </row>
    <row r="72" spans="1:10" ht="31.5" customHeight="1" x14ac:dyDescent="0.25">
      <c r="A72" s="1957" t="s">
        <v>1085</v>
      </c>
      <c r="B72" s="1957"/>
      <c r="C72" s="1957"/>
      <c r="D72" s="1957"/>
      <c r="E72" s="1957"/>
      <c r="F72" s="1957"/>
      <c r="G72" s="1957"/>
      <c r="H72" s="1957"/>
      <c r="I72" s="1957"/>
      <c r="J72" s="1957"/>
    </row>
    <row r="73" spans="1:10" ht="126" customHeight="1" x14ac:dyDescent="0.25">
      <c r="A73" s="1024" t="s">
        <v>9</v>
      </c>
      <c r="B73" s="1025" t="s">
        <v>1086</v>
      </c>
      <c r="C73" s="1026" t="s">
        <v>1087</v>
      </c>
      <c r="D73" s="1159">
        <v>0</v>
      </c>
      <c r="E73" s="1027">
        <v>0</v>
      </c>
      <c r="F73" s="1027">
        <v>0</v>
      </c>
      <c r="G73" s="1027"/>
      <c r="H73" s="1027">
        <v>0</v>
      </c>
      <c r="I73" s="1027">
        <v>0</v>
      </c>
      <c r="J73" s="1028"/>
    </row>
    <row r="74" spans="1:10" ht="380.25" customHeight="1" x14ac:dyDescent="0.25">
      <c r="A74" s="1029" t="s">
        <v>21</v>
      </c>
      <c r="B74" s="1016" t="s">
        <v>1088</v>
      </c>
      <c r="C74" s="1030" t="s">
        <v>1087</v>
      </c>
      <c r="D74" s="1160">
        <v>0</v>
      </c>
      <c r="E74" s="1031">
        <v>0</v>
      </c>
      <c r="F74" s="1031">
        <v>0</v>
      </c>
      <c r="G74" s="1016" t="s">
        <v>1857</v>
      </c>
      <c r="H74" s="1031">
        <v>0</v>
      </c>
      <c r="I74" s="1031">
        <v>0</v>
      </c>
      <c r="J74" s="1032"/>
    </row>
    <row r="75" spans="1:10" ht="23.25" hidden="1" customHeight="1" x14ac:dyDescent="0.25">
      <c r="A75" s="1958" t="s">
        <v>291</v>
      </c>
      <c r="B75" s="1958"/>
      <c r="C75" s="1958"/>
      <c r="D75" s="1958"/>
      <c r="E75" s="1958"/>
      <c r="F75" s="1958"/>
      <c r="G75" s="1958"/>
      <c r="H75" s="1958"/>
      <c r="I75" s="1958"/>
      <c r="J75" s="1958"/>
    </row>
    <row r="76" spans="1:10" ht="77.25" hidden="1" customHeight="1" x14ac:dyDescent="0.25">
      <c r="A76" s="1959" t="s">
        <v>9</v>
      </c>
      <c r="B76" s="1960" t="s">
        <v>292</v>
      </c>
      <c r="C76" s="1033" t="s">
        <v>15</v>
      </c>
      <c r="D76" s="1027" t="e">
        <f>D77+D78</f>
        <v>#REF!</v>
      </c>
      <c r="E76" s="1027" t="e">
        <f>E77+E78</f>
        <v>#REF!</v>
      </c>
      <c r="F76" s="1027" t="e">
        <f>E76/D76*100</f>
        <v>#REF!</v>
      </c>
      <c r="G76" s="1958"/>
      <c r="H76" s="1027" t="e">
        <f>H77+H78</f>
        <v>#REF!</v>
      </c>
      <c r="I76" s="1027" t="e">
        <f>H76/D76*100</f>
        <v>#REF!</v>
      </c>
      <c r="J76" s="1961" t="s">
        <v>689</v>
      </c>
    </row>
    <row r="77" spans="1:10" ht="97.5" hidden="1" customHeight="1" x14ac:dyDescent="0.25">
      <c r="A77" s="1959"/>
      <c r="B77" s="1960"/>
      <c r="C77" s="1033" t="s">
        <v>16</v>
      </c>
      <c r="D77" s="1027">
        <f>D80+D90+D97</f>
        <v>13413</v>
      </c>
      <c r="E77" s="1027">
        <f>E80+E90+E97</f>
        <v>0</v>
      </c>
      <c r="F77" s="1027">
        <f>E77/D77*100</f>
        <v>0</v>
      </c>
      <c r="G77" s="1958"/>
      <c r="H77" s="1027">
        <f>E77</f>
        <v>0</v>
      </c>
      <c r="I77" s="1027">
        <f>H77/D77*100</f>
        <v>0</v>
      </c>
      <c r="J77" s="1961"/>
    </row>
    <row r="78" spans="1:10" ht="19.5" hidden="1" customHeight="1" x14ac:dyDescent="0.25">
      <c r="A78" s="1959"/>
      <c r="B78" s="1960"/>
      <c r="C78" s="1033" t="s">
        <v>19</v>
      </c>
      <c r="D78" s="1027" t="e">
        <f>D81+D91+#REF!</f>
        <v>#REF!</v>
      </c>
      <c r="E78" s="1027" t="e">
        <f>E81+E91+E98</f>
        <v>#REF!</v>
      </c>
      <c r="F78" s="1027" t="e">
        <f>E78/D78*100</f>
        <v>#REF!</v>
      </c>
      <c r="G78" s="1958"/>
      <c r="H78" s="1027" t="e">
        <f>H81+H91+H98</f>
        <v>#REF!</v>
      </c>
      <c r="I78" s="1027" t="e">
        <f>H78/D78*100</f>
        <v>#REF!</v>
      </c>
      <c r="J78" s="1961"/>
    </row>
    <row r="79" spans="1:10" ht="77.25" hidden="1" customHeight="1" x14ac:dyDescent="0.25">
      <c r="A79" s="1949" t="s">
        <v>21</v>
      </c>
      <c r="B79" s="1955" t="s">
        <v>724</v>
      </c>
      <c r="C79" s="1034" t="s">
        <v>15</v>
      </c>
      <c r="D79" s="1031">
        <f>D80+D81</f>
        <v>13338.099999999999</v>
      </c>
      <c r="E79" s="1031">
        <f>E80+E81</f>
        <v>0</v>
      </c>
      <c r="F79" s="1031">
        <f t="shared" ref="F79:F83" si="27">E79/D79*100</f>
        <v>0</v>
      </c>
      <c r="G79" s="1951" t="s">
        <v>725</v>
      </c>
      <c r="H79" s="1031">
        <f>H80+H81</f>
        <v>0</v>
      </c>
      <c r="I79" s="1031">
        <f t="shared" ref="I79:I83" si="28">H79/D79*100</f>
        <v>0</v>
      </c>
      <c r="J79" s="1951"/>
    </row>
    <row r="80" spans="1:10" ht="96.75" hidden="1" customHeight="1" x14ac:dyDescent="0.25">
      <c r="A80" s="1949"/>
      <c r="B80" s="1955"/>
      <c r="C80" s="1034" t="s">
        <v>16</v>
      </c>
      <c r="D80" s="1031">
        <f>D83+D86</f>
        <v>5365.2</v>
      </c>
      <c r="E80" s="1031">
        <f>E83+E86</f>
        <v>0</v>
      </c>
      <c r="F80" s="1031">
        <f t="shared" si="27"/>
        <v>0</v>
      </c>
      <c r="G80" s="1951"/>
      <c r="H80" s="1031">
        <f>E80</f>
        <v>0</v>
      </c>
      <c r="I80" s="1031">
        <f t="shared" si="28"/>
        <v>0</v>
      </c>
      <c r="J80" s="1951"/>
    </row>
    <row r="81" spans="1:10" ht="21.75" hidden="1" customHeight="1" x14ac:dyDescent="0.25">
      <c r="A81" s="1949"/>
      <c r="B81" s="1955"/>
      <c r="C81" s="1034" t="s">
        <v>19</v>
      </c>
      <c r="D81" s="1031">
        <f>D84+D87+D88</f>
        <v>7972.9</v>
      </c>
      <c r="E81" s="1031">
        <f>E84+E87+E88</f>
        <v>0</v>
      </c>
      <c r="F81" s="1031">
        <f t="shared" si="27"/>
        <v>0</v>
      </c>
      <c r="G81" s="1951"/>
      <c r="H81" s="1031">
        <f>E81</f>
        <v>0</v>
      </c>
      <c r="I81" s="1031">
        <f t="shared" si="28"/>
        <v>0</v>
      </c>
      <c r="J81" s="1951"/>
    </row>
    <row r="82" spans="1:10" ht="84" hidden="1" customHeight="1" x14ac:dyDescent="0.25">
      <c r="A82" s="1949" t="s">
        <v>200</v>
      </c>
      <c r="B82" s="1950" t="s">
        <v>726</v>
      </c>
      <c r="C82" s="1034" t="s">
        <v>15</v>
      </c>
      <c r="D82" s="1031">
        <f>D83+D84</f>
        <v>9450</v>
      </c>
      <c r="E82" s="1031">
        <f>E83+E84</f>
        <v>0</v>
      </c>
      <c r="F82" s="1031">
        <f t="shared" si="27"/>
        <v>0</v>
      </c>
      <c r="G82" s="1951" t="s">
        <v>727</v>
      </c>
      <c r="H82" s="1031">
        <f>H83+H84</f>
        <v>0</v>
      </c>
      <c r="I82" s="1031">
        <f t="shared" si="28"/>
        <v>0</v>
      </c>
      <c r="J82" s="1951" t="s">
        <v>728</v>
      </c>
    </row>
    <row r="83" spans="1:10" ht="99.75" hidden="1" customHeight="1" x14ac:dyDescent="0.25">
      <c r="A83" s="1949"/>
      <c r="B83" s="1950"/>
      <c r="C83" s="1034" t="s">
        <v>16</v>
      </c>
      <c r="D83" s="1031">
        <v>2177.1</v>
      </c>
      <c r="E83" s="1031">
        <v>0</v>
      </c>
      <c r="F83" s="1031">
        <f t="shared" si="27"/>
        <v>0</v>
      </c>
      <c r="G83" s="1951"/>
      <c r="H83" s="1031">
        <f>E83</f>
        <v>0</v>
      </c>
      <c r="I83" s="1031">
        <f t="shared" si="28"/>
        <v>0</v>
      </c>
      <c r="J83" s="1951"/>
    </row>
    <row r="84" spans="1:10" ht="26.25" hidden="1" customHeight="1" x14ac:dyDescent="0.25">
      <c r="A84" s="1949"/>
      <c r="B84" s="1950"/>
      <c r="C84" s="1034" t="s">
        <v>19</v>
      </c>
      <c r="D84" s="1031">
        <v>7272.9</v>
      </c>
      <c r="E84" s="1031">
        <v>0</v>
      </c>
      <c r="F84" s="1031">
        <f>E84/D84*100</f>
        <v>0</v>
      </c>
      <c r="G84" s="1951"/>
      <c r="H84" s="1031">
        <f>E84</f>
        <v>0</v>
      </c>
      <c r="I84" s="1031">
        <f>H84/D84*100</f>
        <v>0</v>
      </c>
      <c r="J84" s="1951"/>
    </row>
    <row r="85" spans="1:10" ht="75.75" hidden="1" customHeight="1" x14ac:dyDescent="0.25">
      <c r="A85" s="1949" t="s">
        <v>201</v>
      </c>
      <c r="B85" s="1950" t="s">
        <v>464</v>
      </c>
      <c r="C85" s="1034" t="s">
        <v>15</v>
      </c>
      <c r="D85" s="1031">
        <f>D86+D87</f>
        <v>3188.1</v>
      </c>
      <c r="E85" s="1031">
        <f>E86+E87</f>
        <v>0</v>
      </c>
      <c r="F85" s="1031">
        <f t="shared" ref="F85:F90" si="29">E85/D85*100</f>
        <v>0</v>
      </c>
      <c r="G85" s="1951"/>
      <c r="H85" s="1031">
        <f>H86+H87</f>
        <v>0</v>
      </c>
      <c r="I85" s="1031">
        <f t="shared" ref="I85:I90" si="30">H85/D85*100</f>
        <v>0</v>
      </c>
      <c r="J85" s="1954" t="s">
        <v>695</v>
      </c>
    </row>
    <row r="86" spans="1:10" ht="99.75" hidden="1" customHeight="1" x14ac:dyDescent="0.25">
      <c r="A86" s="1949"/>
      <c r="B86" s="1950"/>
      <c r="C86" s="1034" t="s">
        <v>16</v>
      </c>
      <c r="D86" s="1031">
        <v>3188.1</v>
      </c>
      <c r="E86" s="1031">
        <v>0</v>
      </c>
      <c r="F86" s="1031">
        <f t="shared" si="29"/>
        <v>0</v>
      </c>
      <c r="G86" s="1951"/>
      <c r="H86" s="1031">
        <f>E86</f>
        <v>0</v>
      </c>
      <c r="I86" s="1031">
        <f t="shared" si="30"/>
        <v>0</v>
      </c>
      <c r="J86" s="1954"/>
    </row>
    <row r="87" spans="1:10" ht="94.5" hidden="1" customHeight="1" x14ac:dyDescent="0.25">
      <c r="A87" s="1949"/>
      <c r="B87" s="1950"/>
      <c r="C87" s="1034" t="s">
        <v>19</v>
      </c>
      <c r="D87" s="1031">
        <v>0</v>
      </c>
      <c r="E87" s="1031">
        <v>0</v>
      </c>
      <c r="F87" s="1031">
        <v>0</v>
      </c>
      <c r="G87" s="1951"/>
      <c r="H87" s="1031">
        <f>E87</f>
        <v>0</v>
      </c>
      <c r="I87" s="1031">
        <v>0</v>
      </c>
      <c r="J87" s="1954"/>
    </row>
    <row r="88" spans="1:10" ht="24" hidden="1" customHeight="1" x14ac:dyDescent="0.25">
      <c r="A88" s="1029" t="s">
        <v>284</v>
      </c>
      <c r="B88" s="1035" t="s">
        <v>820</v>
      </c>
      <c r="C88" s="1034" t="s">
        <v>19</v>
      </c>
      <c r="D88" s="760">
        <v>700</v>
      </c>
      <c r="E88" s="1031">
        <v>0</v>
      </c>
      <c r="F88" s="1031">
        <f t="shared" si="29"/>
        <v>0</v>
      </c>
      <c r="G88" s="1014"/>
      <c r="H88" s="1031">
        <v>0</v>
      </c>
      <c r="I88" s="1031">
        <f t="shared" si="30"/>
        <v>0</v>
      </c>
      <c r="J88" s="1036" t="s">
        <v>695</v>
      </c>
    </row>
    <row r="89" spans="1:10" ht="76.5" hidden="1" customHeight="1" x14ac:dyDescent="0.25">
      <c r="A89" s="1949" t="s">
        <v>26</v>
      </c>
      <c r="B89" s="1953" t="s">
        <v>465</v>
      </c>
      <c r="C89" s="1034" t="s">
        <v>15</v>
      </c>
      <c r="D89" s="760">
        <f>D90+D91</f>
        <v>14047.8</v>
      </c>
      <c r="E89" s="760">
        <f>E90+E91</f>
        <v>0</v>
      </c>
      <c r="F89" s="1031">
        <f t="shared" si="29"/>
        <v>0</v>
      </c>
      <c r="G89" s="1951" t="s">
        <v>729</v>
      </c>
      <c r="H89" s="1031">
        <f>H90+H91</f>
        <v>0</v>
      </c>
      <c r="I89" s="1031">
        <f t="shared" si="30"/>
        <v>0</v>
      </c>
      <c r="J89" s="1954"/>
    </row>
    <row r="90" spans="1:10" ht="136.5" hidden="1" customHeight="1" x14ac:dyDescent="0.25">
      <c r="A90" s="1949"/>
      <c r="B90" s="1953"/>
      <c r="C90" s="1034" t="s">
        <v>16</v>
      </c>
      <c r="D90" s="760">
        <f>D93</f>
        <v>8047.8</v>
      </c>
      <c r="E90" s="760">
        <f>E93</f>
        <v>0</v>
      </c>
      <c r="F90" s="1031">
        <f t="shared" si="29"/>
        <v>0</v>
      </c>
      <c r="G90" s="1951"/>
      <c r="H90" s="1031">
        <f t="shared" ref="H90" si="31">H93</f>
        <v>0</v>
      </c>
      <c r="I90" s="1031">
        <f t="shared" si="30"/>
        <v>0</v>
      </c>
      <c r="J90" s="1954"/>
    </row>
    <row r="91" spans="1:10" ht="24" hidden="1" customHeight="1" x14ac:dyDescent="0.25">
      <c r="A91" s="1949"/>
      <c r="B91" s="1953"/>
      <c r="C91" s="1034" t="s">
        <v>19</v>
      </c>
      <c r="D91" s="760">
        <f>D94</f>
        <v>6000</v>
      </c>
      <c r="E91" s="760">
        <f>E94</f>
        <v>0</v>
      </c>
      <c r="F91" s="1031">
        <f>E91/D91*100</f>
        <v>0</v>
      </c>
      <c r="G91" s="1951"/>
      <c r="H91" s="1031">
        <f>H94</f>
        <v>0</v>
      </c>
      <c r="I91" s="1031">
        <f>H91/D91*100</f>
        <v>0</v>
      </c>
      <c r="J91" s="1954"/>
    </row>
    <row r="92" spans="1:10" ht="76.5" hidden="1" customHeight="1" x14ac:dyDescent="0.25">
      <c r="A92" s="1949" t="s">
        <v>202</v>
      </c>
      <c r="B92" s="1950" t="s">
        <v>466</v>
      </c>
      <c r="C92" s="1034" t="s">
        <v>15</v>
      </c>
      <c r="D92" s="760">
        <f>D93+D94</f>
        <v>14047.8</v>
      </c>
      <c r="E92" s="760">
        <f>E93+E94</f>
        <v>0</v>
      </c>
      <c r="F92" s="1031">
        <f t="shared" ref="F92:F93" si="32">E92/D92*100</f>
        <v>0</v>
      </c>
      <c r="G92" s="1951" t="s">
        <v>730</v>
      </c>
      <c r="H92" s="1031">
        <f>H93+H94</f>
        <v>0</v>
      </c>
      <c r="I92" s="1031">
        <f t="shared" ref="I92:I93" si="33">H92/D92*100</f>
        <v>0</v>
      </c>
      <c r="J92" s="1954" t="s">
        <v>695</v>
      </c>
    </row>
    <row r="93" spans="1:10" ht="133.5" hidden="1" customHeight="1" x14ac:dyDescent="0.25">
      <c r="A93" s="1949"/>
      <c r="B93" s="1950"/>
      <c r="C93" s="1034" t="s">
        <v>16</v>
      </c>
      <c r="D93" s="760">
        <v>8047.8</v>
      </c>
      <c r="E93" s="760">
        <v>0</v>
      </c>
      <c r="F93" s="1031">
        <f t="shared" si="32"/>
        <v>0</v>
      </c>
      <c r="G93" s="1951"/>
      <c r="H93" s="1031">
        <f>E93</f>
        <v>0</v>
      </c>
      <c r="I93" s="1031">
        <f t="shared" si="33"/>
        <v>0</v>
      </c>
      <c r="J93" s="1954"/>
    </row>
    <row r="94" spans="1:10" ht="212.25" hidden="1" customHeight="1" x14ac:dyDescent="0.25">
      <c r="A94" s="1949"/>
      <c r="B94" s="1950"/>
      <c r="C94" s="1034" t="s">
        <v>19</v>
      </c>
      <c r="D94" s="760">
        <v>6000</v>
      </c>
      <c r="E94" s="1031">
        <v>0</v>
      </c>
      <c r="F94" s="1031">
        <f>E94/D94*100</f>
        <v>0</v>
      </c>
      <c r="G94" s="1951"/>
      <c r="H94" s="1031">
        <f>E94</f>
        <v>0</v>
      </c>
      <c r="I94" s="1031">
        <f>H94/D94*100</f>
        <v>0</v>
      </c>
      <c r="J94" s="1954"/>
    </row>
    <row r="95" spans="1:10" ht="26.25" hidden="1" customHeight="1" x14ac:dyDescent="0.25">
      <c r="A95" s="1029" t="s">
        <v>203</v>
      </c>
      <c r="B95" s="1035" t="s">
        <v>731</v>
      </c>
      <c r="C95" s="1034" t="s">
        <v>593</v>
      </c>
      <c r="D95" s="1948" t="s">
        <v>732</v>
      </c>
      <c r="E95" s="1948"/>
      <c r="F95" s="1948"/>
      <c r="G95" s="1948"/>
      <c r="H95" s="1948"/>
      <c r="I95" s="1948"/>
      <c r="J95" s="1948"/>
    </row>
    <row r="96" spans="1:10" ht="81" hidden="1" customHeight="1" x14ac:dyDescent="0.25">
      <c r="A96" s="1949" t="s">
        <v>27</v>
      </c>
      <c r="B96" s="1950" t="s">
        <v>467</v>
      </c>
      <c r="C96" s="1034" t="s">
        <v>15</v>
      </c>
      <c r="D96" s="760" t="e">
        <f>D97+D98</f>
        <v>#REF!</v>
      </c>
      <c r="E96" s="760" t="e">
        <f>E97+E98</f>
        <v>#REF!</v>
      </c>
      <c r="F96" s="1031" t="e">
        <f>E96/D96*100</f>
        <v>#REF!</v>
      </c>
      <c r="G96" s="1951"/>
      <c r="H96" s="760" t="e">
        <f>H97+H98</f>
        <v>#REF!</v>
      </c>
      <c r="I96" s="1031" t="e">
        <f t="shared" ref="I96" si="34">H96/D96*100</f>
        <v>#REF!</v>
      </c>
      <c r="J96" s="1948"/>
    </row>
    <row r="97" spans="1:14" ht="121.5" hidden="1" customHeight="1" x14ac:dyDescent="0.25">
      <c r="A97" s="1949"/>
      <c r="B97" s="1950"/>
      <c r="C97" s="1034" t="s">
        <v>16</v>
      </c>
      <c r="D97" s="760">
        <f>D100</f>
        <v>0</v>
      </c>
      <c r="E97" s="760">
        <f>E100</f>
        <v>0</v>
      </c>
      <c r="F97" s="1031">
        <v>0</v>
      </c>
      <c r="G97" s="1951"/>
      <c r="H97" s="760">
        <f>E97</f>
        <v>0</v>
      </c>
      <c r="I97" s="1031">
        <v>0</v>
      </c>
      <c r="J97" s="1948"/>
    </row>
    <row r="98" spans="1:14" ht="26.25" hidden="1" customHeight="1" x14ac:dyDescent="0.25">
      <c r="A98" s="1949"/>
      <c r="B98" s="1950"/>
      <c r="C98" s="1034" t="s">
        <v>19</v>
      </c>
      <c r="D98" s="760" t="e">
        <f>#REF!</f>
        <v>#REF!</v>
      </c>
      <c r="E98" s="760" t="e">
        <f>#REF!</f>
        <v>#REF!</v>
      </c>
      <c r="F98" s="1031" t="e">
        <f>E98/D98*100</f>
        <v>#REF!</v>
      </c>
      <c r="G98" s="1951"/>
      <c r="H98" s="1031" t="e">
        <f>E98</f>
        <v>#REF!</v>
      </c>
      <c r="I98" s="1031" t="e">
        <f>H98/D98*100</f>
        <v>#REF!</v>
      </c>
      <c r="J98" s="1948"/>
    </row>
    <row r="99" spans="1:14" ht="81.75" hidden="1" customHeight="1" x14ac:dyDescent="0.25">
      <c r="A99" s="1952" t="s">
        <v>28</v>
      </c>
      <c r="B99" s="1953" t="s">
        <v>733</v>
      </c>
      <c r="C99" s="1034" t="s">
        <v>15</v>
      </c>
      <c r="D99" s="760" t="e">
        <f>D100+#REF!</f>
        <v>#REF!</v>
      </c>
      <c r="E99" s="760" t="e">
        <f>E100+#REF!</f>
        <v>#REF!</v>
      </c>
      <c r="F99" s="1031" t="e">
        <f t="shared" ref="F99" si="35">E99/D99*100</f>
        <v>#REF!</v>
      </c>
      <c r="G99" s="1951"/>
      <c r="H99" s="1031" t="e">
        <f>H100+#REF!</f>
        <v>#REF!</v>
      </c>
      <c r="I99" s="1031" t="e">
        <f t="shared" ref="I99" si="36">H99/D99*100</f>
        <v>#REF!</v>
      </c>
      <c r="J99" s="1954" t="s">
        <v>689</v>
      </c>
    </row>
    <row r="100" spans="1:14" ht="13.5" hidden="1" customHeight="1" x14ac:dyDescent="0.25">
      <c r="A100" s="1952"/>
      <c r="B100" s="1953"/>
      <c r="C100" s="1034" t="s">
        <v>16</v>
      </c>
      <c r="D100" s="760">
        <v>0</v>
      </c>
      <c r="E100" s="760">
        <v>0</v>
      </c>
      <c r="F100" s="1031">
        <v>0</v>
      </c>
      <c r="G100" s="1951"/>
      <c r="H100" s="1031">
        <f>E100</f>
        <v>0</v>
      </c>
      <c r="I100" s="1031">
        <v>0</v>
      </c>
      <c r="J100" s="1954"/>
    </row>
    <row r="101" spans="1:14" ht="23.25" customHeight="1" x14ac:dyDescent="0.25">
      <c r="A101" s="1940"/>
      <c r="B101" s="1941" t="s">
        <v>74</v>
      </c>
      <c r="C101" s="1033" t="s">
        <v>15</v>
      </c>
      <c r="D101" s="1027">
        <f>D102+D103</f>
        <v>0</v>
      </c>
      <c r="E101" s="1027">
        <f>E102+E103</f>
        <v>0</v>
      </c>
      <c r="F101" s="1027">
        <v>0</v>
      </c>
      <c r="G101" s="1942"/>
      <c r="H101" s="1027">
        <f>E101</f>
        <v>0</v>
      </c>
      <c r="I101" s="1027">
        <v>0</v>
      </c>
      <c r="J101" s="1943"/>
      <c r="N101" s="447"/>
    </row>
    <row r="102" spans="1:14" ht="73.5" customHeight="1" x14ac:dyDescent="0.25">
      <c r="A102" s="1940"/>
      <c r="B102" s="1941"/>
      <c r="C102" s="1033" t="s">
        <v>16</v>
      </c>
      <c r="D102" s="1027">
        <v>0</v>
      </c>
      <c r="E102" s="1027">
        <v>0</v>
      </c>
      <c r="F102" s="1027">
        <v>0</v>
      </c>
      <c r="G102" s="1942"/>
      <c r="H102" s="1027">
        <f>E102</f>
        <v>0</v>
      </c>
      <c r="I102" s="1027">
        <v>0</v>
      </c>
      <c r="J102" s="1943"/>
    </row>
    <row r="103" spans="1:14" ht="74.25" customHeight="1" x14ac:dyDescent="0.25">
      <c r="A103" s="1940"/>
      <c r="B103" s="1941"/>
      <c r="C103" s="1033" t="s">
        <v>19</v>
      </c>
      <c r="D103" s="1027">
        <f>D75</f>
        <v>0</v>
      </c>
      <c r="E103" s="1027">
        <f>E75</f>
        <v>0</v>
      </c>
      <c r="F103" s="1027">
        <v>0</v>
      </c>
      <c r="G103" s="1942"/>
      <c r="H103" s="1027">
        <f>E103</f>
        <v>0</v>
      </c>
      <c r="I103" s="1027">
        <v>0</v>
      </c>
      <c r="J103" s="1943"/>
    </row>
    <row r="104" spans="1:14" ht="79.5" hidden="1" customHeight="1" x14ac:dyDescent="0.25">
      <c r="A104" s="1944"/>
      <c r="B104" s="1945" t="s">
        <v>70</v>
      </c>
      <c r="C104" s="190" t="s">
        <v>15</v>
      </c>
      <c r="D104" s="188" t="e">
        <f>D105+#REF!</f>
        <v>#REF!</v>
      </c>
      <c r="E104" s="188" t="e">
        <f>E105+#REF!</f>
        <v>#REF!</v>
      </c>
      <c r="F104" s="186" t="e">
        <f>E104/D104*100</f>
        <v>#REF!</v>
      </c>
      <c r="G104" s="1946"/>
      <c r="H104" s="188" t="e">
        <f>H105+#REF!</f>
        <v>#REF!</v>
      </c>
      <c r="I104" s="186" t="e">
        <f>H104/D104*100</f>
        <v>#REF!</v>
      </c>
      <c r="J104" s="1947"/>
      <c r="N104" s="447"/>
    </row>
    <row r="105" spans="1:14" ht="96" hidden="1" customHeight="1" x14ac:dyDescent="0.25">
      <c r="A105" s="1944"/>
      <c r="B105" s="1945"/>
      <c r="C105" s="190" t="s">
        <v>16</v>
      </c>
      <c r="D105" s="188">
        <f>D77</f>
        <v>13413</v>
      </c>
      <c r="E105" s="188">
        <f>E77</f>
        <v>0</v>
      </c>
      <c r="F105" s="186">
        <v>0</v>
      </c>
      <c r="G105" s="1946"/>
      <c r="H105" s="188">
        <f>H77</f>
        <v>0</v>
      </c>
      <c r="I105" s="186">
        <v>0</v>
      </c>
      <c r="J105" s="1947"/>
    </row>
    <row r="106" spans="1:14" ht="29.25" customHeight="1" x14ac:dyDescent="0.25">
      <c r="A106" s="1935" t="s">
        <v>240</v>
      </c>
      <c r="B106" s="1935"/>
      <c r="C106" s="1935"/>
      <c r="D106" s="1935"/>
      <c r="E106" s="1935"/>
      <c r="F106" s="1935"/>
      <c r="G106" s="1935"/>
      <c r="H106" s="1935"/>
      <c r="I106" s="1935"/>
      <c r="J106" s="1935"/>
    </row>
    <row r="107" spans="1:14" ht="23.25" customHeight="1" x14ac:dyDescent="0.25">
      <c r="A107" s="1936" t="s">
        <v>9</v>
      </c>
      <c r="B107" s="1937" t="s">
        <v>1089</v>
      </c>
      <c r="C107" s="981" t="s">
        <v>15</v>
      </c>
      <c r="D107" s="1008">
        <f>D108</f>
        <v>13909</v>
      </c>
      <c r="E107" s="1008">
        <f>E108</f>
        <v>8699.6</v>
      </c>
      <c r="F107" s="1008">
        <f>E107/D107*100</f>
        <v>62.546552591847004</v>
      </c>
      <c r="G107" s="1008"/>
      <c r="H107" s="1008">
        <f>H108</f>
        <v>8699.6</v>
      </c>
      <c r="I107" s="1008">
        <f>H107/D107*100</f>
        <v>62.546552591847004</v>
      </c>
      <c r="J107" s="1037"/>
    </row>
    <row r="108" spans="1:14" ht="135" customHeight="1" x14ac:dyDescent="0.25">
      <c r="A108" s="1936"/>
      <c r="B108" s="1937"/>
      <c r="C108" s="1033" t="s">
        <v>16</v>
      </c>
      <c r="D108" s="996">
        <f>D109</f>
        <v>13909</v>
      </c>
      <c r="E108" s="996">
        <f>E109</f>
        <v>8699.6</v>
      </c>
      <c r="F108" s="996">
        <f>E108/D108*100</f>
        <v>62.546552591847004</v>
      </c>
      <c r="G108" s="996"/>
      <c r="H108" s="996">
        <f>H109</f>
        <v>8699.6</v>
      </c>
      <c r="I108" s="996">
        <f>H108/D108*100</f>
        <v>62.546552591847004</v>
      </c>
      <c r="J108" s="998"/>
    </row>
    <row r="109" spans="1:14" ht="143.25" customHeight="1" x14ac:dyDescent="0.25">
      <c r="A109" s="1012" t="s">
        <v>21</v>
      </c>
      <c r="B109" s="1006" t="s">
        <v>1090</v>
      </c>
      <c r="C109" s="1004" t="s">
        <v>16</v>
      </c>
      <c r="D109" s="999">
        <v>13909</v>
      </c>
      <c r="E109" s="999">
        <v>8699.6</v>
      </c>
      <c r="F109" s="999">
        <f t="shared" ref="F109" si="37">E109/D109*100</f>
        <v>62.546552591847004</v>
      </c>
      <c r="G109" s="1000" t="s">
        <v>738</v>
      </c>
      <c r="H109" s="999">
        <f>E109</f>
        <v>8699.6</v>
      </c>
      <c r="I109" s="999">
        <f t="shared" ref="I109" si="38">H109/D109*100</f>
        <v>62.546552591847004</v>
      </c>
      <c r="J109" s="1032" t="s">
        <v>1852</v>
      </c>
    </row>
    <row r="110" spans="1:14" ht="23.25" hidden="1" customHeight="1" x14ac:dyDescent="0.25">
      <c r="A110" s="1938" t="s">
        <v>291</v>
      </c>
      <c r="B110" s="1938"/>
      <c r="C110" s="1938"/>
      <c r="D110" s="1938"/>
      <c r="E110" s="1938"/>
      <c r="F110" s="1938"/>
      <c r="G110" s="1938"/>
      <c r="H110" s="1938"/>
      <c r="I110" s="1938"/>
      <c r="J110" s="1938"/>
    </row>
    <row r="111" spans="1:14" ht="77.25" hidden="1" customHeight="1" x14ac:dyDescent="0.25">
      <c r="A111" s="1936" t="s">
        <v>9</v>
      </c>
      <c r="B111" s="1937" t="s">
        <v>292</v>
      </c>
      <c r="C111" s="981" t="s">
        <v>15</v>
      </c>
      <c r="D111" s="996">
        <f>D112+D113</f>
        <v>28885.9</v>
      </c>
      <c r="E111" s="996">
        <f>E112+E113</f>
        <v>0</v>
      </c>
      <c r="F111" s="996">
        <f>E111/D111*100</f>
        <v>0</v>
      </c>
      <c r="G111" s="1938"/>
      <c r="H111" s="996">
        <f>H112+H113</f>
        <v>0</v>
      </c>
      <c r="I111" s="996">
        <f>H111/D111*100</f>
        <v>0</v>
      </c>
      <c r="J111" s="1939" t="s">
        <v>689</v>
      </c>
    </row>
    <row r="112" spans="1:14" ht="97.5" hidden="1" customHeight="1" x14ac:dyDescent="0.25">
      <c r="A112" s="1936"/>
      <c r="B112" s="1937"/>
      <c r="C112" s="981" t="s">
        <v>16</v>
      </c>
      <c r="D112" s="996">
        <f>D115+D125+D132</f>
        <v>13413</v>
      </c>
      <c r="E112" s="996">
        <f>E115+E125+E132</f>
        <v>0</v>
      </c>
      <c r="F112" s="996">
        <f>E112/D112*100</f>
        <v>0</v>
      </c>
      <c r="G112" s="1938"/>
      <c r="H112" s="996">
        <f>E112</f>
        <v>0</v>
      </c>
      <c r="I112" s="996">
        <f>H112/D112*100</f>
        <v>0</v>
      </c>
      <c r="J112" s="1939"/>
    </row>
    <row r="113" spans="1:10" ht="20.25" hidden="1" customHeight="1" x14ac:dyDescent="0.25">
      <c r="A113" s="1936"/>
      <c r="B113" s="1937"/>
      <c r="C113" s="981" t="s">
        <v>19</v>
      </c>
      <c r="D113" s="996">
        <f>D116+D126+D136</f>
        <v>15472.9</v>
      </c>
      <c r="E113" s="996">
        <f>E116+E126+E133</f>
        <v>0</v>
      </c>
      <c r="F113" s="996">
        <f>E113/D113*100</f>
        <v>0</v>
      </c>
      <c r="G113" s="1938"/>
      <c r="H113" s="996">
        <f>H116+H126+H133</f>
        <v>0</v>
      </c>
      <c r="I113" s="996">
        <f>H113/D113*100</f>
        <v>0</v>
      </c>
      <c r="J113" s="1939"/>
    </row>
    <row r="114" spans="1:10" ht="77.25" hidden="1" customHeight="1" x14ac:dyDescent="0.25">
      <c r="A114" s="1932" t="s">
        <v>21</v>
      </c>
      <c r="B114" s="1934" t="s">
        <v>724</v>
      </c>
      <c r="C114" s="1004" t="s">
        <v>15</v>
      </c>
      <c r="D114" s="999">
        <f>D115+D116</f>
        <v>13338.099999999999</v>
      </c>
      <c r="E114" s="999">
        <f>E115+E116</f>
        <v>0</v>
      </c>
      <c r="F114" s="999">
        <f t="shared" ref="F114:F118" si="39">E114/D114*100</f>
        <v>0</v>
      </c>
      <c r="G114" s="1922" t="s">
        <v>725</v>
      </c>
      <c r="H114" s="999">
        <f>H115+H116</f>
        <v>0</v>
      </c>
      <c r="I114" s="999">
        <f t="shared" ref="I114:I118" si="40">H114/D114*100</f>
        <v>0</v>
      </c>
      <c r="J114" s="1922"/>
    </row>
    <row r="115" spans="1:10" ht="96.75" hidden="1" customHeight="1" x14ac:dyDescent="0.25">
      <c r="A115" s="1932"/>
      <c r="B115" s="1934"/>
      <c r="C115" s="1004" t="s">
        <v>16</v>
      </c>
      <c r="D115" s="999">
        <f>D118+D121</f>
        <v>5365.2</v>
      </c>
      <c r="E115" s="999">
        <f>E118+E121</f>
        <v>0</v>
      </c>
      <c r="F115" s="999">
        <f t="shared" si="39"/>
        <v>0</v>
      </c>
      <c r="G115" s="1922"/>
      <c r="H115" s="999">
        <f>E115</f>
        <v>0</v>
      </c>
      <c r="I115" s="999">
        <f t="shared" si="40"/>
        <v>0</v>
      </c>
      <c r="J115" s="1922"/>
    </row>
    <row r="116" spans="1:10" ht="21.75" hidden="1" customHeight="1" x14ac:dyDescent="0.25">
      <c r="A116" s="1932"/>
      <c r="B116" s="1934"/>
      <c r="C116" s="1004" t="s">
        <v>19</v>
      </c>
      <c r="D116" s="999">
        <f>D119+D122+D123</f>
        <v>7972.9</v>
      </c>
      <c r="E116" s="999">
        <f>E119+E122+E123</f>
        <v>0</v>
      </c>
      <c r="F116" s="999">
        <f t="shared" si="39"/>
        <v>0</v>
      </c>
      <c r="G116" s="1922"/>
      <c r="H116" s="999">
        <f>E116</f>
        <v>0</v>
      </c>
      <c r="I116" s="999">
        <f t="shared" si="40"/>
        <v>0</v>
      </c>
      <c r="J116" s="1922"/>
    </row>
    <row r="117" spans="1:10" ht="84" hidden="1" customHeight="1" x14ac:dyDescent="0.25">
      <c r="A117" s="1932" t="s">
        <v>200</v>
      </c>
      <c r="B117" s="1933" t="s">
        <v>726</v>
      </c>
      <c r="C117" s="1004" t="s">
        <v>15</v>
      </c>
      <c r="D117" s="999">
        <f>D118+D119</f>
        <v>9450</v>
      </c>
      <c r="E117" s="999">
        <f>E118+E119</f>
        <v>0</v>
      </c>
      <c r="F117" s="999">
        <f t="shared" si="39"/>
        <v>0</v>
      </c>
      <c r="G117" s="1922" t="s">
        <v>727</v>
      </c>
      <c r="H117" s="999">
        <f>H118+H119</f>
        <v>0</v>
      </c>
      <c r="I117" s="999">
        <f t="shared" si="40"/>
        <v>0</v>
      </c>
      <c r="J117" s="1922" t="s">
        <v>728</v>
      </c>
    </row>
    <row r="118" spans="1:10" ht="99.75" hidden="1" customHeight="1" x14ac:dyDescent="0.25">
      <c r="A118" s="1932"/>
      <c r="B118" s="1933"/>
      <c r="C118" s="1004" t="s">
        <v>16</v>
      </c>
      <c r="D118" s="999">
        <v>2177.1</v>
      </c>
      <c r="E118" s="999">
        <v>0</v>
      </c>
      <c r="F118" s="999">
        <f t="shared" si="39"/>
        <v>0</v>
      </c>
      <c r="G118" s="1922"/>
      <c r="H118" s="999">
        <f>E118</f>
        <v>0</v>
      </c>
      <c r="I118" s="999">
        <f t="shared" si="40"/>
        <v>0</v>
      </c>
      <c r="J118" s="1922"/>
    </row>
    <row r="119" spans="1:10" ht="26.25" hidden="1" customHeight="1" x14ac:dyDescent="0.25">
      <c r="A119" s="1932"/>
      <c r="B119" s="1933"/>
      <c r="C119" s="1004" t="s">
        <v>19</v>
      </c>
      <c r="D119" s="999">
        <v>7272.9</v>
      </c>
      <c r="E119" s="999">
        <v>0</v>
      </c>
      <c r="F119" s="999">
        <f>E119/D119*100</f>
        <v>0</v>
      </c>
      <c r="G119" s="1922"/>
      <c r="H119" s="999">
        <f>E119</f>
        <v>0</v>
      </c>
      <c r="I119" s="999">
        <f>H119/D119*100</f>
        <v>0</v>
      </c>
      <c r="J119" s="1922"/>
    </row>
    <row r="120" spans="1:10" ht="75.75" hidden="1" customHeight="1" x14ac:dyDescent="0.25">
      <c r="A120" s="1932" t="s">
        <v>201</v>
      </c>
      <c r="B120" s="1933" t="s">
        <v>464</v>
      </c>
      <c r="C120" s="1004" t="s">
        <v>15</v>
      </c>
      <c r="D120" s="999">
        <f>D121+D122</f>
        <v>3188.1</v>
      </c>
      <c r="E120" s="999">
        <f>E121+E122</f>
        <v>0</v>
      </c>
      <c r="F120" s="999">
        <f t="shared" ref="F120:F121" si="41">E120/D120*100</f>
        <v>0</v>
      </c>
      <c r="G120" s="1922"/>
      <c r="H120" s="999">
        <f>H121+H122</f>
        <v>0</v>
      </c>
      <c r="I120" s="999">
        <f t="shared" ref="I120:I121" si="42">H120/D120*100</f>
        <v>0</v>
      </c>
      <c r="J120" s="1926" t="s">
        <v>695</v>
      </c>
    </row>
    <row r="121" spans="1:10" ht="99.75" hidden="1" customHeight="1" x14ac:dyDescent="0.25">
      <c r="A121" s="1932"/>
      <c r="B121" s="1933"/>
      <c r="C121" s="1004" t="s">
        <v>16</v>
      </c>
      <c r="D121" s="999">
        <v>3188.1</v>
      </c>
      <c r="E121" s="999">
        <v>0</v>
      </c>
      <c r="F121" s="999">
        <f t="shared" si="41"/>
        <v>0</v>
      </c>
      <c r="G121" s="1922"/>
      <c r="H121" s="999">
        <f>E121</f>
        <v>0</v>
      </c>
      <c r="I121" s="999">
        <f t="shared" si="42"/>
        <v>0</v>
      </c>
      <c r="J121" s="1926"/>
    </row>
    <row r="122" spans="1:10" ht="94.5" hidden="1" customHeight="1" x14ac:dyDescent="0.25">
      <c r="A122" s="1932"/>
      <c r="B122" s="1933"/>
      <c r="C122" s="1004" t="s">
        <v>19</v>
      </c>
      <c r="D122" s="999">
        <v>0</v>
      </c>
      <c r="E122" s="999">
        <v>0</v>
      </c>
      <c r="F122" s="999">
        <v>0</v>
      </c>
      <c r="G122" s="1922"/>
      <c r="H122" s="999">
        <f>E122</f>
        <v>0</v>
      </c>
      <c r="I122" s="999">
        <v>0</v>
      </c>
      <c r="J122" s="1926"/>
    </row>
    <row r="123" spans="1:10" ht="24" hidden="1" customHeight="1" x14ac:dyDescent="0.25">
      <c r="A123" s="1012" t="s">
        <v>284</v>
      </c>
      <c r="B123" s="1011" t="s">
        <v>820</v>
      </c>
      <c r="C123" s="1004" t="s">
        <v>19</v>
      </c>
      <c r="D123" s="266">
        <v>700</v>
      </c>
      <c r="E123" s="999">
        <v>0</v>
      </c>
      <c r="F123" s="999">
        <f t="shared" ref="F123:F125" si="43">E123/D123*100</f>
        <v>0</v>
      </c>
      <c r="G123" s="1000"/>
      <c r="H123" s="999">
        <v>0</v>
      </c>
      <c r="I123" s="999">
        <f t="shared" ref="I123:I125" si="44">H123/D123*100</f>
        <v>0</v>
      </c>
      <c r="J123" s="1021" t="s">
        <v>695</v>
      </c>
    </row>
    <row r="124" spans="1:10" ht="76.5" hidden="1" customHeight="1" x14ac:dyDescent="0.25">
      <c r="A124" s="1932" t="s">
        <v>26</v>
      </c>
      <c r="B124" s="1925" t="s">
        <v>465</v>
      </c>
      <c r="C124" s="1004" t="s">
        <v>15</v>
      </c>
      <c r="D124" s="266">
        <f>D125+D126</f>
        <v>14047.8</v>
      </c>
      <c r="E124" s="266">
        <f>E125+E126</f>
        <v>0</v>
      </c>
      <c r="F124" s="999">
        <f t="shared" si="43"/>
        <v>0</v>
      </c>
      <c r="G124" s="1922" t="s">
        <v>729</v>
      </c>
      <c r="H124" s="999">
        <f>H125+H126</f>
        <v>0</v>
      </c>
      <c r="I124" s="999">
        <f t="shared" si="44"/>
        <v>0</v>
      </c>
      <c r="J124" s="1926"/>
    </row>
    <row r="125" spans="1:10" ht="136.5" hidden="1" customHeight="1" x14ac:dyDescent="0.25">
      <c r="A125" s="1932"/>
      <c r="B125" s="1925"/>
      <c r="C125" s="1004" t="s">
        <v>16</v>
      </c>
      <c r="D125" s="266">
        <f>D128</f>
        <v>8047.8</v>
      </c>
      <c r="E125" s="266">
        <f>E128</f>
        <v>0</v>
      </c>
      <c r="F125" s="999">
        <f t="shared" si="43"/>
        <v>0</v>
      </c>
      <c r="G125" s="1922"/>
      <c r="H125" s="999">
        <f t="shared" ref="H125" si="45">H128</f>
        <v>0</v>
      </c>
      <c r="I125" s="999">
        <f t="shared" si="44"/>
        <v>0</v>
      </c>
      <c r="J125" s="1926"/>
    </row>
    <row r="126" spans="1:10" ht="24" hidden="1" customHeight="1" x14ac:dyDescent="0.25">
      <c r="A126" s="1932"/>
      <c r="B126" s="1925"/>
      <c r="C126" s="1004" t="s">
        <v>19</v>
      </c>
      <c r="D126" s="266">
        <f>D129</f>
        <v>6000</v>
      </c>
      <c r="E126" s="266">
        <f>E129</f>
        <v>0</v>
      </c>
      <c r="F126" s="999">
        <f>E126/D126*100</f>
        <v>0</v>
      </c>
      <c r="G126" s="1922"/>
      <c r="H126" s="999">
        <f>H129</f>
        <v>0</v>
      </c>
      <c r="I126" s="999">
        <f>H126/D126*100</f>
        <v>0</v>
      </c>
      <c r="J126" s="1926"/>
    </row>
    <row r="127" spans="1:10" ht="76.5" hidden="1" customHeight="1" x14ac:dyDescent="0.25">
      <c r="A127" s="1932" t="s">
        <v>202</v>
      </c>
      <c r="B127" s="1933" t="s">
        <v>466</v>
      </c>
      <c r="C127" s="1004" t="s">
        <v>15</v>
      </c>
      <c r="D127" s="266">
        <f>D128+D129</f>
        <v>14047.8</v>
      </c>
      <c r="E127" s="266">
        <f>E128+E129</f>
        <v>0</v>
      </c>
      <c r="F127" s="999">
        <f t="shared" ref="F127:F128" si="46">E127/D127*100</f>
        <v>0</v>
      </c>
      <c r="G127" s="1922" t="s">
        <v>730</v>
      </c>
      <c r="H127" s="999">
        <f>H128+H129</f>
        <v>0</v>
      </c>
      <c r="I127" s="999">
        <f t="shared" ref="I127:I128" si="47">H127/D127*100</f>
        <v>0</v>
      </c>
      <c r="J127" s="1926" t="s">
        <v>695</v>
      </c>
    </row>
    <row r="128" spans="1:10" ht="133.5" hidden="1" customHeight="1" x14ac:dyDescent="0.25">
      <c r="A128" s="1932"/>
      <c r="B128" s="1933"/>
      <c r="C128" s="1004" t="s">
        <v>16</v>
      </c>
      <c r="D128" s="266">
        <v>8047.8</v>
      </c>
      <c r="E128" s="266">
        <v>0</v>
      </c>
      <c r="F128" s="999">
        <f t="shared" si="46"/>
        <v>0</v>
      </c>
      <c r="G128" s="1922"/>
      <c r="H128" s="999">
        <f>E128</f>
        <v>0</v>
      </c>
      <c r="I128" s="999">
        <f t="shared" si="47"/>
        <v>0</v>
      </c>
      <c r="J128" s="1926"/>
    </row>
    <row r="129" spans="1:14" ht="212.25" hidden="1" customHeight="1" x14ac:dyDescent="0.25">
      <c r="A129" s="1932"/>
      <c r="B129" s="1933"/>
      <c r="C129" s="1004" t="s">
        <v>19</v>
      </c>
      <c r="D129" s="266">
        <v>6000</v>
      </c>
      <c r="E129" s="999">
        <v>0</v>
      </c>
      <c r="F129" s="999">
        <f>E129/D129*100</f>
        <v>0</v>
      </c>
      <c r="G129" s="1922"/>
      <c r="H129" s="999">
        <f>E129</f>
        <v>0</v>
      </c>
      <c r="I129" s="999">
        <f>H129/D129*100</f>
        <v>0</v>
      </c>
      <c r="J129" s="1926"/>
    </row>
    <row r="130" spans="1:14" ht="26.25" hidden="1" customHeight="1" x14ac:dyDescent="0.25">
      <c r="A130" s="1012" t="s">
        <v>203</v>
      </c>
      <c r="B130" s="1011" t="s">
        <v>731</v>
      </c>
      <c r="C130" s="1004" t="s">
        <v>593</v>
      </c>
      <c r="D130" s="1927" t="s">
        <v>732</v>
      </c>
      <c r="E130" s="1927"/>
      <c r="F130" s="1927"/>
      <c r="G130" s="1927"/>
      <c r="H130" s="1927"/>
      <c r="I130" s="1927"/>
      <c r="J130" s="1927"/>
    </row>
    <row r="131" spans="1:14" ht="84" hidden="1" customHeight="1" x14ac:dyDescent="0.25">
      <c r="A131" s="1932" t="s">
        <v>27</v>
      </c>
      <c r="B131" s="1933" t="s">
        <v>467</v>
      </c>
      <c r="C131" s="1004" t="s">
        <v>15</v>
      </c>
      <c r="D131" s="266">
        <f>D132+D133</f>
        <v>1500</v>
      </c>
      <c r="E131" s="266">
        <f>E132+E133</f>
        <v>0</v>
      </c>
      <c r="F131" s="999">
        <f>E131/D131*100</f>
        <v>0</v>
      </c>
      <c r="G131" s="1922"/>
      <c r="H131" s="266">
        <f>H132+H133</f>
        <v>0</v>
      </c>
      <c r="I131" s="999">
        <f t="shared" ref="I131" si="48">H131/D131*100</f>
        <v>0</v>
      </c>
      <c r="J131" s="1927"/>
    </row>
    <row r="132" spans="1:14" ht="121.5" hidden="1" customHeight="1" x14ac:dyDescent="0.25">
      <c r="A132" s="1932"/>
      <c r="B132" s="1933"/>
      <c r="C132" s="1004" t="s">
        <v>16</v>
      </c>
      <c r="D132" s="266">
        <f>D135</f>
        <v>0</v>
      </c>
      <c r="E132" s="266">
        <f>E135</f>
        <v>0</v>
      </c>
      <c r="F132" s="999">
        <v>0</v>
      </c>
      <c r="G132" s="1922"/>
      <c r="H132" s="266">
        <f>E132</f>
        <v>0</v>
      </c>
      <c r="I132" s="999">
        <v>0</v>
      </c>
      <c r="J132" s="1927"/>
    </row>
    <row r="133" spans="1:14" ht="26.25" hidden="1" customHeight="1" x14ac:dyDescent="0.25">
      <c r="A133" s="1932"/>
      <c r="B133" s="1933"/>
      <c r="C133" s="1004" t="s">
        <v>19</v>
      </c>
      <c r="D133" s="266">
        <f>D136</f>
        <v>1500</v>
      </c>
      <c r="E133" s="266">
        <f>E136</f>
        <v>0</v>
      </c>
      <c r="F133" s="999">
        <f>E133/D133*100</f>
        <v>0</v>
      </c>
      <c r="G133" s="1922"/>
      <c r="H133" s="999">
        <f>E133</f>
        <v>0</v>
      </c>
      <c r="I133" s="999">
        <f>H133/D133*100</f>
        <v>0</v>
      </c>
      <c r="J133" s="1927"/>
    </row>
    <row r="134" spans="1:14" ht="81.75" hidden="1" customHeight="1" x14ac:dyDescent="0.25">
      <c r="A134" s="1924" t="s">
        <v>28</v>
      </c>
      <c r="B134" s="1925" t="s">
        <v>733</v>
      </c>
      <c r="C134" s="1004" t="s">
        <v>15</v>
      </c>
      <c r="D134" s="266">
        <f>D135+D136</f>
        <v>1500</v>
      </c>
      <c r="E134" s="266">
        <f>E135+E136</f>
        <v>0</v>
      </c>
      <c r="F134" s="999">
        <f t="shared" ref="F134" si="49">E134/D134*100</f>
        <v>0</v>
      </c>
      <c r="G134" s="1922"/>
      <c r="H134" s="999">
        <f>H135+H136</f>
        <v>0</v>
      </c>
      <c r="I134" s="999">
        <f t="shared" ref="I134" si="50">H134/D134*100</f>
        <v>0</v>
      </c>
      <c r="J134" s="1926" t="s">
        <v>689</v>
      </c>
    </row>
    <row r="135" spans="1:14" ht="93.75" hidden="1" customHeight="1" x14ac:dyDescent="0.25">
      <c r="A135" s="1924"/>
      <c r="B135" s="1925"/>
      <c r="C135" s="1004" t="s">
        <v>16</v>
      </c>
      <c r="D135" s="266">
        <v>0</v>
      </c>
      <c r="E135" s="266">
        <v>0</v>
      </c>
      <c r="F135" s="999">
        <v>0</v>
      </c>
      <c r="G135" s="1922"/>
      <c r="H135" s="999">
        <f>E135</f>
        <v>0</v>
      </c>
      <c r="I135" s="999">
        <v>0</v>
      </c>
      <c r="J135" s="1926"/>
    </row>
    <row r="136" spans="1:14" ht="232.5" hidden="1" customHeight="1" x14ac:dyDescent="0.25">
      <c r="A136" s="1924"/>
      <c r="B136" s="1925"/>
      <c r="C136" s="1004" t="s">
        <v>19</v>
      </c>
      <c r="D136" s="266">
        <v>1500</v>
      </c>
      <c r="E136" s="999">
        <v>0</v>
      </c>
      <c r="F136" s="999">
        <f>E136/D136*100</f>
        <v>0</v>
      </c>
      <c r="G136" s="1922"/>
      <c r="H136" s="999">
        <f>E136</f>
        <v>0</v>
      </c>
      <c r="I136" s="999">
        <f>H136/D136*100</f>
        <v>0</v>
      </c>
      <c r="J136" s="1926"/>
    </row>
    <row r="137" spans="1:14" ht="23.25" hidden="1" customHeight="1" x14ac:dyDescent="0.25">
      <c r="A137" s="1012" t="s">
        <v>44</v>
      </c>
      <c r="B137" s="1011" t="s">
        <v>734</v>
      </c>
      <c r="C137" s="1004" t="s">
        <v>593</v>
      </c>
      <c r="D137" s="1927" t="s">
        <v>689</v>
      </c>
      <c r="E137" s="1927"/>
      <c r="F137" s="1927"/>
      <c r="G137" s="1927"/>
      <c r="H137" s="1927"/>
      <c r="I137" s="1927"/>
      <c r="J137" s="1927"/>
    </row>
    <row r="138" spans="1:14" ht="27" customHeight="1" x14ac:dyDescent="0.25">
      <c r="A138" s="1928"/>
      <c r="B138" s="1929" t="s">
        <v>91</v>
      </c>
      <c r="C138" s="981" t="s">
        <v>15</v>
      </c>
      <c r="D138" s="996">
        <f>D139</f>
        <v>13909</v>
      </c>
      <c r="E138" s="996">
        <f>E139+E140</f>
        <v>8699.6</v>
      </c>
      <c r="F138" s="996">
        <f>E138/D138*100</f>
        <v>62.546552591847004</v>
      </c>
      <c r="G138" s="1930"/>
      <c r="H138" s="996">
        <f>H139+H140</f>
        <v>8699.6</v>
      </c>
      <c r="I138" s="996">
        <f>H138/D138*100</f>
        <v>62.546552591847004</v>
      </c>
      <c r="J138" s="1931"/>
      <c r="N138" s="447"/>
    </row>
    <row r="139" spans="1:14" ht="75.75" customHeight="1" x14ac:dyDescent="0.25">
      <c r="A139" s="1928"/>
      <c r="B139" s="1929"/>
      <c r="C139" s="981" t="s">
        <v>16</v>
      </c>
      <c r="D139" s="996">
        <f>D107</f>
        <v>13909</v>
      </c>
      <c r="E139" s="996">
        <f>E107</f>
        <v>8699.6</v>
      </c>
      <c r="F139" s="996">
        <f>E139/D139*100</f>
        <v>62.546552591847004</v>
      </c>
      <c r="G139" s="1930"/>
      <c r="H139" s="996">
        <f>E139</f>
        <v>8699.6</v>
      </c>
      <c r="I139" s="996">
        <f>H139/D139*100</f>
        <v>62.546552591847004</v>
      </c>
      <c r="J139" s="1931"/>
    </row>
    <row r="140" spans="1:14" ht="83.25" customHeight="1" x14ac:dyDescent="0.25">
      <c r="A140" s="1928"/>
      <c r="B140" s="1929"/>
      <c r="C140" s="981" t="s">
        <v>19</v>
      </c>
      <c r="D140" s="996">
        <f>D110</f>
        <v>0</v>
      </c>
      <c r="E140" s="996">
        <f>E110</f>
        <v>0</v>
      </c>
      <c r="F140" s="996">
        <v>0</v>
      </c>
      <c r="G140" s="1930"/>
      <c r="H140" s="996">
        <f>H110</f>
        <v>0</v>
      </c>
      <c r="I140" s="996">
        <v>0</v>
      </c>
      <c r="J140" s="1931"/>
    </row>
    <row r="141" spans="1:14" ht="27" customHeight="1" x14ac:dyDescent="0.25">
      <c r="A141" s="1920" t="s">
        <v>1095</v>
      </c>
      <c r="B141" s="1920"/>
      <c r="C141" s="1920"/>
      <c r="D141" s="1920"/>
      <c r="E141" s="1920"/>
      <c r="F141" s="1920"/>
      <c r="G141" s="1920"/>
      <c r="H141" s="1920"/>
      <c r="I141" s="1920"/>
      <c r="J141" s="1920"/>
    </row>
    <row r="142" spans="1:14" ht="79.5" customHeight="1" x14ac:dyDescent="0.25">
      <c r="A142" s="1018" t="s">
        <v>9</v>
      </c>
      <c r="B142" s="1009" t="s">
        <v>1091</v>
      </c>
      <c r="C142" s="981" t="s">
        <v>19</v>
      </c>
      <c r="D142" s="996">
        <f>D143+D144</f>
        <v>300</v>
      </c>
      <c r="E142" s="996">
        <f>E143</f>
        <v>0</v>
      </c>
      <c r="F142" s="996">
        <f t="shared" ref="F142:F151" si="51">E142/D142*100</f>
        <v>0</v>
      </c>
      <c r="G142" s="1023"/>
      <c r="H142" s="996">
        <f>H143</f>
        <v>0</v>
      </c>
      <c r="I142" s="996">
        <f t="shared" ref="I142:I151" si="52">H142/D142*100</f>
        <v>0</v>
      </c>
      <c r="J142" s="998"/>
    </row>
    <row r="143" spans="1:14" ht="141.75" customHeight="1" x14ac:dyDescent="0.25">
      <c r="A143" s="1012" t="s">
        <v>21</v>
      </c>
      <c r="B143" s="1011" t="s">
        <v>1092</v>
      </c>
      <c r="C143" s="1004" t="s">
        <v>19</v>
      </c>
      <c r="D143" s="999">
        <v>150</v>
      </c>
      <c r="E143" s="999">
        <v>0</v>
      </c>
      <c r="F143" s="999">
        <f t="shared" si="51"/>
        <v>0</v>
      </c>
      <c r="G143" s="1006" t="s">
        <v>1655</v>
      </c>
      <c r="H143" s="999">
        <f>E143</f>
        <v>0</v>
      </c>
      <c r="I143" s="999">
        <f t="shared" si="52"/>
        <v>0</v>
      </c>
      <c r="J143" s="1005" t="s">
        <v>1858</v>
      </c>
    </row>
    <row r="144" spans="1:14" ht="165" customHeight="1" x14ac:dyDescent="0.25">
      <c r="A144" s="1012" t="s">
        <v>26</v>
      </c>
      <c r="B144" s="1011" t="s">
        <v>1093</v>
      </c>
      <c r="C144" s="1004" t="s">
        <v>19</v>
      </c>
      <c r="D144" s="999">
        <v>150</v>
      </c>
      <c r="E144" s="999">
        <v>0</v>
      </c>
      <c r="F144" s="999">
        <f t="shared" si="51"/>
        <v>0</v>
      </c>
      <c r="G144" s="1006" t="s">
        <v>1656</v>
      </c>
      <c r="H144" s="999">
        <f>E144</f>
        <v>0</v>
      </c>
      <c r="I144" s="999">
        <f t="shared" si="52"/>
        <v>0</v>
      </c>
      <c r="J144" s="1005" t="s">
        <v>1858</v>
      </c>
    </row>
    <row r="145" spans="1:10" ht="102" customHeight="1" x14ac:dyDescent="0.25">
      <c r="A145" s="1012" t="s">
        <v>12</v>
      </c>
      <c r="B145" s="1011" t="s">
        <v>298</v>
      </c>
      <c r="C145" s="1004" t="s">
        <v>19</v>
      </c>
      <c r="D145" s="999">
        <f>D146+D147</f>
        <v>0</v>
      </c>
      <c r="E145" s="999">
        <f>E146+E147</f>
        <v>0</v>
      </c>
      <c r="F145" s="999">
        <v>0</v>
      </c>
      <c r="G145" s="999"/>
      <c r="H145" s="999">
        <f>E145</f>
        <v>0</v>
      </c>
      <c r="I145" s="999">
        <v>0</v>
      </c>
      <c r="J145" s="1021"/>
    </row>
    <row r="146" spans="1:10" ht="183" customHeight="1" x14ac:dyDescent="0.25">
      <c r="A146" s="1012" t="s">
        <v>22</v>
      </c>
      <c r="B146" s="1011" t="s">
        <v>1471</v>
      </c>
      <c r="C146" s="1004" t="s">
        <v>19</v>
      </c>
      <c r="D146" s="999">
        <v>0</v>
      </c>
      <c r="E146" s="999">
        <v>0</v>
      </c>
      <c r="F146" s="999">
        <v>0</v>
      </c>
      <c r="G146" s="1006" t="s">
        <v>1866</v>
      </c>
      <c r="H146" s="999">
        <f>E146</f>
        <v>0</v>
      </c>
      <c r="I146" s="999">
        <v>0</v>
      </c>
      <c r="J146" s="1006"/>
    </row>
    <row r="147" spans="1:10" ht="198.75" customHeight="1" x14ac:dyDescent="0.25">
      <c r="A147" s="1012" t="s">
        <v>220</v>
      </c>
      <c r="B147" s="1011" t="s">
        <v>1094</v>
      </c>
      <c r="C147" s="1004" t="s">
        <v>19</v>
      </c>
      <c r="D147" s="999">
        <v>0</v>
      </c>
      <c r="E147" s="999">
        <v>0</v>
      </c>
      <c r="F147" s="999">
        <v>0</v>
      </c>
      <c r="G147" s="1006" t="s">
        <v>1502</v>
      </c>
      <c r="H147" s="999">
        <f>E147</f>
        <v>0</v>
      </c>
      <c r="I147" s="999">
        <v>0</v>
      </c>
      <c r="J147" s="1006"/>
    </row>
    <row r="148" spans="1:10" ht="92.25" customHeight="1" x14ac:dyDescent="0.25">
      <c r="A148" s="1038"/>
      <c r="B148" s="1039" t="s">
        <v>358</v>
      </c>
      <c r="C148" s="1009" t="s">
        <v>19</v>
      </c>
      <c r="D148" s="996">
        <f>D142</f>
        <v>300</v>
      </c>
      <c r="E148" s="996">
        <f>E142</f>
        <v>0</v>
      </c>
      <c r="F148" s="996">
        <f t="shared" si="51"/>
        <v>0</v>
      </c>
      <c r="G148" s="996"/>
      <c r="H148" s="996">
        <f>H142</f>
        <v>0</v>
      </c>
      <c r="I148" s="996">
        <f t="shared" si="52"/>
        <v>0</v>
      </c>
      <c r="J148" s="1040"/>
    </row>
    <row r="149" spans="1:10" ht="42" hidden="1" customHeight="1" x14ac:dyDescent="0.25">
      <c r="A149" s="1018" t="s">
        <v>9</v>
      </c>
      <c r="B149" s="1009" t="s">
        <v>735</v>
      </c>
      <c r="C149" s="981" t="s">
        <v>736</v>
      </c>
      <c r="D149" s="996">
        <v>0</v>
      </c>
      <c r="E149" s="996">
        <f>E150</f>
        <v>0</v>
      </c>
      <c r="F149" s="996" t="e">
        <f t="shared" si="51"/>
        <v>#DIV/0!</v>
      </c>
      <c r="G149" s="1023"/>
      <c r="H149" s="996">
        <f>H150</f>
        <v>0</v>
      </c>
      <c r="I149" s="996" t="e">
        <f t="shared" si="52"/>
        <v>#DIV/0!</v>
      </c>
      <c r="J149" s="998" t="s">
        <v>689</v>
      </c>
    </row>
    <row r="150" spans="1:10" ht="51.75" hidden="1" customHeight="1" x14ac:dyDescent="0.25">
      <c r="A150" s="1012" t="s">
        <v>21</v>
      </c>
      <c r="B150" s="1011" t="s">
        <v>737</v>
      </c>
      <c r="C150" s="1004" t="s">
        <v>736</v>
      </c>
      <c r="D150" s="999">
        <v>0</v>
      </c>
      <c r="E150" s="999">
        <v>0</v>
      </c>
      <c r="F150" s="999" t="e">
        <f t="shared" si="51"/>
        <v>#DIV/0!</v>
      </c>
      <c r="G150" s="1000" t="s">
        <v>738</v>
      </c>
      <c r="H150" s="999">
        <f>E150</f>
        <v>0</v>
      </c>
      <c r="I150" s="999" t="e">
        <f t="shared" si="52"/>
        <v>#DIV/0!</v>
      </c>
      <c r="J150" s="1021"/>
    </row>
    <row r="151" spans="1:10" ht="11.25" hidden="1" customHeight="1" x14ac:dyDescent="0.25">
      <c r="A151" s="1038"/>
      <c r="B151" s="1039" t="s">
        <v>91</v>
      </c>
      <c r="C151" s="981" t="s">
        <v>736</v>
      </c>
      <c r="D151" s="996">
        <v>0</v>
      </c>
      <c r="E151" s="996">
        <f>E149</f>
        <v>0</v>
      </c>
      <c r="F151" s="996" t="e">
        <f t="shared" si="51"/>
        <v>#DIV/0!</v>
      </c>
      <c r="G151" s="996"/>
      <c r="H151" s="996">
        <f>H149</f>
        <v>0</v>
      </c>
      <c r="I151" s="996" t="e">
        <f t="shared" si="52"/>
        <v>#DIV/0!</v>
      </c>
      <c r="J151" s="1040"/>
    </row>
    <row r="152" spans="1:10" ht="39.75" customHeight="1" x14ac:dyDescent="0.25">
      <c r="A152" s="1921" t="s">
        <v>1737</v>
      </c>
      <c r="B152" s="1921"/>
      <c r="C152" s="1921"/>
      <c r="D152" s="1921"/>
      <c r="E152" s="1921"/>
      <c r="F152" s="1921"/>
      <c r="G152" s="1921"/>
      <c r="H152" s="1921"/>
      <c r="I152" s="1921"/>
      <c r="J152" s="1921"/>
    </row>
    <row r="153" spans="1:10" ht="131.25" customHeight="1" x14ac:dyDescent="0.25">
      <c r="A153" s="1018" t="s">
        <v>9</v>
      </c>
      <c r="B153" s="1041" t="s">
        <v>1738</v>
      </c>
      <c r="C153" s="1009" t="s">
        <v>19</v>
      </c>
      <c r="D153" s="996">
        <f>D154</f>
        <v>92.5</v>
      </c>
      <c r="E153" s="996">
        <f>E154</f>
        <v>92.5</v>
      </c>
      <c r="F153" s="996">
        <f>E153/D153*100</f>
        <v>100</v>
      </c>
      <c r="G153" s="1023"/>
      <c r="H153" s="996">
        <f>H154</f>
        <v>92.5</v>
      </c>
      <c r="I153" s="996">
        <f>H153/D153*100</f>
        <v>100</v>
      </c>
      <c r="J153" s="998"/>
    </row>
    <row r="154" spans="1:10" ht="135.75" customHeight="1" x14ac:dyDescent="0.25">
      <c r="A154" s="1012" t="s">
        <v>21</v>
      </c>
      <c r="B154" s="1376" t="s">
        <v>1865</v>
      </c>
      <c r="C154" s="1260" t="s">
        <v>19</v>
      </c>
      <c r="D154" s="1375">
        <v>92.5</v>
      </c>
      <c r="E154" s="1375">
        <v>92.5</v>
      </c>
      <c r="F154" s="1375">
        <f>E154/D154*100</f>
        <v>100</v>
      </c>
      <c r="G154" s="1377" t="s">
        <v>1859</v>
      </c>
      <c r="H154" s="1375">
        <f>E154</f>
        <v>92.5</v>
      </c>
      <c r="I154" s="1375">
        <f>H154/D154*100</f>
        <v>100</v>
      </c>
      <c r="J154" s="1377" t="s">
        <v>1860</v>
      </c>
    </row>
    <row r="155" spans="1:10" ht="80.25" customHeight="1" x14ac:dyDescent="0.25">
      <c r="A155" s="1038"/>
      <c r="B155" s="1039" t="s">
        <v>213</v>
      </c>
      <c r="C155" s="1009" t="s">
        <v>19</v>
      </c>
      <c r="D155" s="996">
        <f>D153</f>
        <v>92.5</v>
      </c>
      <c r="E155" s="996">
        <f>E153</f>
        <v>92.5</v>
      </c>
      <c r="F155" s="996">
        <f>E155/D155*100</f>
        <v>100</v>
      </c>
      <c r="G155" s="996"/>
      <c r="H155" s="996">
        <f>H153</f>
        <v>92.5</v>
      </c>
      <c r="I155" s="996">
        <f>H155/D155*100</f>
        <v>100</v>
      </c>
      <c r="J155" s="1040"/>
    </row>
    <row r="156" spans="1:10" ht="45.75" hidden="1" customHeight="1" x14ac:dyDescent="0.25">
      <c r="A156" s="1921" t="s">
        <v>293</v>
      </c>
      <c r="B156" s="1921"/>
      <c r="C156" s="1921"/>
      <c r="D156" s="1921"/>
      <c r="E156" s="1921"/>
      <c r="F156" s="1921"/>
      <c r="G156" s="1921"/>
      <c r="H156" s="1921"/>
      <c r="I156" s="1921"/>
      <c r="J156" s="1921"/>
    </row>
    <row r="157" spans="1:10" ht="43.5" hidden="1" customHeight="1" x14ac:dyDescent="0.25">
      <c r="A157" s="1018" t="s">
        <v>9</v>
      </c>
      <c r="B157" s="1009" t="s">
        <v>294</v>
      </c>
      <c r="C157" s="981" t="s">
        <v>68</v>
      </c>
      <c r="D157" s="996">
        <v>0</v>
      </c>
      <c r="E157" s="996">
        <v>0</v>
      </c>
      <c r="F157" s="996">
        <v>0</v>
      </c>
      <c r="G157" s="1023"/>
      <c r="H157" s="996">
        <v>0</v>
      </c>
      <c r="I157" s="996">
        <v>0</v>
      </c>
      <c r="J157" s="1023"/>
    </row>
    <row r="158" spans="1:10" s="63" customFormat="1" ht="41.25" hidden="1" customHeight="1" x14ac:dyDescent="0.25">
      <c r="A158" s="1012" t="s">
        <v>21</v>
      </c>
      <c r="B158" s="1011" t="s">
        <v>468</v>
      </c>
      <c r="C158" s="1004" t="s">
        <v>593</v>
      </c>
      <c r="D158" s="1922" t="s">
        <v>739</v>
      </c>
      <c r="E158" s="1922"/>
      <c r="F158" s="1922"/>
      <c r="G158" s="1922"/>
      <c r="H158" s="1922"/>
      <c r="I158" s="1922"/>
      <c r="J158" s="1922"/>
    </row>
    <row r="159" spans="1:10" s="63" customFormat="1" ht="49.5" hidden="1" customHeight="1" x14ac:dyDescent="0.25">
      <c r="A159" s="1038"/>
      <c r="B159" s="1039" t="s">
        <v>75</v>
      </c>
      <c r="C159" s="1041" t="s">
        <v>19</v>
      </c>
      <c r="D159" s="996">
        <v>0</v>
      </c>
      <c r="E159" s="996">
        <v>0</v>
      </c>
      <c r="F159" s="996">
        <v>0</v>
      </c>
      <c r="G159" s="996"/>
      <c r="H159" s="996">
        <v>0</v>
      </c>
      <c r="I159" s="996">
        <v>0</v>
      </c>
      <c r="J159" s="1040"/>
    </row>
    <row r="160" spans="1:10" s="53" customFormat="1" ht="33.75" hidden="1" customHeight="1" x14ac:dyDescent="0.25">
      <c r="A160" s="1923" t="s">
        <v>295</v>
      </c>
      <c r="B160" s="1923"/>
      <c r="C160" s="1923"/>
      <c r="D160" s="1923"/>
      <c r="E160" s="1923"/>
      <c r="F160" s="1923"/>
      <c r="G160" s="1923"/>
      <c r="H160" s="1923"/>
      <c r="I160" s="1923"/>
      <c r="J160" s="1923"/>
    </row>
    <row r="161" spans="1:10" s="53" customFormat="1" ht="35.25" hidden="1" customHeight="1" x14ac:dyDescent="0.25">
      <c r="A161" s="1042" t="s">
        <v>296</v>
      </c>
      <c r="B161" s="1041" t="s">
        <v>297</v>
      </c>
      <c r="C161" s="1041" t="s">
        <v>19</v>
      </c>
      <c r="D161" s="1038">
        <f>SUM(D162:D163)</f>
        <v>300</v>
      </c>
      <c r="E161" s="1038">
        <f>SUM(E162:E163)</f>
        <v>0</v>
      </c>
      <c r="F161" s="1038">
        <f>E161/D161*100</f>
        <v>0</v>
      </c>
      <c r="G161" s="1039"/>
      <c r="H161" s="1038">
        <f>SUM(H162:H163)</f>
        <v>0</v>
      </c>
      <c r="I161" s="1038">
        <f>H161/D161*100</f>
        <v>0</v>
      </c>
      <c r="J161" s="998" t="s">
        <v>689</v>
      </c>
    </row>
    <row r="162" spans="1:10" s="53" customFormat="1" ht="35.25" hidden="1" customHeight="1" x14ac:dyDescent="0.25">
      <c r="A162" s="1043" t="s">
        <v>21</v>
      </c>
      <c r="B162" s="1044" t="s">
        <v>469</v>
      </c>
      <c r="C162" s="1044" t="s">
        <v>19</v>
      </c>
      <c r="D162" s="1045">
        <v>150</v>
      </c>
      <c r="E162" s="1045">
        <v>0</v>
      </c>
      <c r="F162" s="1045">
        <f>E162/D162*100</f>
        <v>0</v>
      </c>
      <c r="G162" s="988"/>
      <c r="H162" s="1045">
        <v>0</v>
      </c>
      <c r="I162" s="1045">
        <f>H162/D162*100</f>
        <v>0</v>
      </c>
      <c r="J162" s="988" t="s">
        <v>740</v>
      </c>
    </row>
    <row r="163" spans="1:10" s="53" customFormat="1" ht="37.5" hidden="1" customHeight="1" x14ac:dyDescent="0.25">
      <c r="A163" s="1043" t="s">
        <v>26</v>
      </c>
      <c r="B163" s="1044" t="s">
        <v>470</v>
      </c>
      <c r="C163" s="1044" t="s">
        <v>19</v>
      </c>
      <c r="D163" s="1045">
        <v>150</v>
      </c>
      <c r="E163" s="1045">
        <v>0</v>
      </c>
      <c r="F163" s="1045">
        <f>E163/D163*100</f>
        <v>0</v>
      </c>
      <c r="G163" s="988"/>
      <c r="H163" s="1045">
        <v>0</v>
      </c>
      <c r="I163" s="1045">
        <f>H163/D163*100</f>
        <v>0</v>
      </c>
      <c r="J163" s="988" t="s">
        <v>740</v>
      </c>
    </row>
    <row r="164" spans="1:10" s="53" customFormat="1" ht="36" hidden="1" customHeight="1" x14ac:dyDescent="0.25">
      <c r="A164" s="1042" t="s">
        <v>12</v>
      </c>
      <c r="B164" s="1041" t="s">
        <v>298</v>
      </c>
      <c r="C164" s="981" t="s">
        <v>593</v>
      </c>
      <c r="D164" s="468">
        <v>0</v>
      </c>
      <c r="E164" s="468">
        <v>0</v>
      </c>
      <c r="F164" s="468">
        <v>0</v>
      </c>
      <c r="G164" s="468"/>
      <c r="H164" s="468">
        <v>0</v>
      </c>
      <c r="I164" s="468">
        <v>0</v>
      </c>
      <c r="J164" s="468"/>
    </row>
    <row r="165" spans="1:10" s="53" customFormat="1" ht="30" hidden="1" customHeight="1" x14ac:dyDescent="0.25">
      <c r="A165" s="1043" t="s">
        <v>13</v>
      </c>
      <c r="B165" s="1044" t="s">
        <v>741</v>
      </c>
      <c r="C165" s="1004" t="s">
        <v>593</v>
      </c>
      <c r="D165" s="1916" t="s">
        <v>742</v>
      </c>
      <c r="E165" s="1916"/>
      <c r="F165" s="1916"/>
      <c r="G165" s="1916"/>
      <c r="H165" s="1916"/>
      <c r="I165" s="1916"/>
      <c r="J165" s="1916"/>
    </row>
    <row r="166" spans="1:10" s="63" customFormat="1" ht="33.75" hidden="1" customHeight="1" x14ac:dyDescent="0.25">
      <c r="A166" s="1043" t="s">
        <v>22</v>
      </c>
      <c r="B166" s="1044" t="s">
        <v>743</v>
      </c>
      <c r="C166" s="1004" t="s">
        <v>593</v>
      </c>
      <c r="D166" s="1916" t="s">
        <v>1014</v>
      </c>
      <c r="E166" s="1916"/>
      <c r="F166" s="1916"/>
      <c r="G166" s="1916"/>
      <c r="H166" s="1916"/>
      <c r="I166" s="1916"/>
      <c r="J166" s="1916"/>
    </row>
    <row r="167" spans="1:10" ht="26.25" hidden="1" customHeight="1" x14ac:dyDescent="0.25">
      <c r="A167" s="1042"/>
      <c r="B167" s="1039" t="s">
        <v>299</v>
      </c>
      <c r="C167" s="1041" t="s">
        <v>19</v>
      </c>
      <c r="D167" s="996">
        <f>D161</f>
        <v>300</v>
      </c>
      <c r="E167" s="996">
        <f>E161</f>
        <v>0</v>
      </c>
      <c r="F167" s="996">
        <f>E167/D167*100</f>
        <v>0</v>
      </c>
      <c r="G167" s="996"/>
      <c r="H167" s="996">
        <f>H164+H161</f>
        <v>0</v>
      </c>
      <c r="I167" s="996">
        <f>H167/D167*100</f>
        <v>0</v>
      </c>
      <c r="J167" s="1040"/>
    </row>
    <row r="168" spans="1:10" ht="22.5" customHeight="1" x14ac:dyDescent="0.25">
      <c r="A168" s="1917"/>
      <c r="B168" s="1918" t="s">
        <v>71</v>
      </c>
      <c r="C168" s="1040" t="s">
        <v>15</v>
      </c>
      <c r="D168" s="558">
        <f>D169+D170</f>
        <v>77223.3</v>
      </c>
      <c r="E168" s="558">
        <f>E169+E170</f>
        <v>59356.476999999999</v>
      </c>
      <c r="F168" s="996">
        <f>E168/D168*100</f>
        <v>76.863429819756462</v>
      </c>
      <c r="G168" s="1919"/>
      <c r="H168" s="558">
        <f>H169+H170</f>
        <v>59356.476999999999</v>
      </c>
      <c r="I168" s="996">
        <f>H168/D168*100</f>
        <v>76.863429819756462</v>
      </c>
      <c r="J168" s="1919"/>
    </row>
    <row r="169" spans="1:10" ht="78.75" customHeight="1" x14ac:dyDescent="0.25">
      <c r="A169" s="1917"/>
      <c r="B169" s="1918"/>
      <c r="C169" s="1046" t="s">
        <v>16</v>
      </c>
      <c r="D169" s="558">
        <f>D139+D102+D70</f>
        <v>28167</v>
      </c>
      <c r="E169" s="558">
        <f>E139+E102+E70</f>
        <v>22580.45</v>
      </c>
      <c r="F169" s="996">
        <f>E169/D169*100</f>
        <v>80.166329392551575</v>
      </c>
      <c r="G169" s="1919"/>
      <c r="H169" s="558">
        <f>E169</f>
        <v>22580.45</v>
      </c>
      <c r="I169" s="996">
        <f>H169/D169*100</f>
        <v>80.166329392551575</v>
      </c>
      <c r="J169" s="1919"/>
    </row>
    <row r="170" spans="1:10" ht="76.5" customHeight="1" x14ac:dyDescent="0.25">
      <c r="A170" s="1917"/>
      <c r="B170" s="1918"/>
      <c r="C170" s="1046" t="s">
        <v>19</v>
      </c>
      <c r="D170" s="558">
        <f>D148+D103+D71+D31+D155</f>
        <v>49056.3</v>
      </c>
      <c r="E170" s="558">
        <f>E148+E103+E71+E31+E155</f>
        <v>36776.027000000002</v>
      </c>
      <c r="F170" s="996">
        <f>E170/D170*100</f>
        <v>74.966980795534923</v>
      </c>
      <c r="G170" s="1919"/>
      <c r="H170" s="558">
        <f>E170</f>
        <v>36776.027000000002</v>
      </c>
      <c r="I170" s="996">
        <f>H170/D170*100</f>
        <v>74.966980795534923</v>
      </c>
      <c r="J170" s="1919"/>
    </row>
  </sheetData>
  <mergeCells count="142">
    <mergeCell ref="A32:J32"/>
    <mergeCell ref="A33:A35"/>
    <mergeCell ref="B33:B35"/>
    <mergeCell ref="A1:J1"/>
    <mergeCell ref="A2:J2"/>
    <mergeCell ref="A3:J3"/>
    <mergeCell ref="A7:J7"/>
    <mergeCell ref="D27:J27"/>
    <mergeCell ref="A29:A31"/>
    <mergeCell ref="B29:B31"/>
    <mergeCell ref="G29:G31"/>
    <mergeCell ref="J29:J31"/>
    <mergeCell ref="G33:G35"/>
    <mergeCell ref="J33:J35"/>
    <mergeCell ref="A36:A38"/>
    <mergeCell ref="B36:B38"/>
    <mergeCell ref="G36:G38"/>
    <mergeCell ref="J36:J38"/>
    <mergeCell ref="A51:A53"/>
    <mergeCell ref="B51:B53"/>
    <mergeCell ref="G51:G53"/>
    <mergeCell ref="J51:J53"/>
    <mergeCell ref="A46:A48"/>
    <mergeCell ref="B46:B48"/>
    <mergeCell ref="G46:G48"/>
    <mergeCell ref="J46:J48"/>
    <mergeCell ref="A39:A42"/>
    <mergeCell ref="B39:B42"/>
    <mergeCell ref="G39:G42"/>
    <mergeCell ref="J39:J42"/>
    <mergeCell ref="A43:A45"/>
    <mergeCell ref="B43:B45"/>
    <mergeCell ref="G43:G45"/>
    <mergeCell ref="J43:J45"/>
    <mergeCell ref="A59:A61"/>
    <mergeCell ref="B59:B61"/>
    <mergeCell ref="G59:G61"/>
    <mergeCell ref="J59:J61"/>
    <mergeCell ref="A76:A78"/>
    <mergeCell ref="B76:B78"/>
    <mergeCell ref="G76:G78"/>
    <mergeCell ref="J76:J78"/>
    <mergeCell ref="G54:G56"/>
    <mergeCell ref="B54:B56"/>
    <mergeCell ref="A54:A56"/>
    <mergeCell ref="J54:J56"/>
    <mergeCell ref="A79:A81"/>
    <mergeCell ref="B79:B81"/>
    <mergeCell ref="G79:G81"/>
    <mergeCell ref="J79:J81"/>
    <mergeCell ref="A69:A71"/>
    <mergeCell ref="B69:B71"/>
    <mergeCell ref="G69:G71"/>
    <mergeCell ref="J69:J71"/>
    <mergeCell ref="A72:J72"/>
    <mergeCell ref="A75:J75"/>
    <mergeCell ref="A89:A91"/>
    <mergeCell ref="B89:B91"/>
    <mergeCell ref="G89:G91"/>
    <mergeCell ref="J89:J91"/>
    <mergeCell ref="A92:A94"/>
    <mergeCell ref="B92:B94"/>
    <mergeCell ref="G92:G94"/>
    <mergeCell ref="J92:J94"/>
    <mergeCell ref="A82:A84"/>
    <mergeCell ref="B82:B84"/>
    <mergeCell ref="G82:G84"/>
    <mergeCell ref="J82:J84"/>
    <mergeCell ref="A85:A87"/>
    <mergeCell ref="B85:B87"/>
    <mergeCell ref="G85:G87"/>
    <mergeCell ref="J85:J87"/>
    <mergeCell ref="D95:J95"/>
    <mergeCell ref="A96:A98"/>
    <mergeCell ref="B96:B98"/>
    <mergeCell ref="G96:G98"/>
    <mergeCell ref="J96:J98"/>
    <mergeCell ref="A99:A100"/>
    <mergeCell ref="B99:B100"/>
    <mergeCell ref="G99:G100"/>
    <mergeCell ref="J99:J100"/>
    <mergeCell ref="A106:J106"/>
    <mergeCell ref="A107:A108"/>
    <mergeCell ref="B107:B108"/>
    <mergeCell ref="A110:J110"/>
    <mergeCell ref="A111:A113"/>
    <mergeCell ref="B111:B113"/>
    <mergeCell ref="G111:G113"/>
    <mergeCell ref="J111:J113"/>
    <mergeCell ref="A101:A103"/>
    <mergeCell ref="B101:B103"/>
    <mergeCell ref="G101:G103"/>
    <mergeCell ref="J101:J103"/>
    <mergeCell ref="A104:A105"/>
    <mergeCell ref="B104:B105"/>
    <mergeCell ref="G104:G105"/>
    <mergeCell ref="J104:J105"/>
    <mergeCell ref="A120:A122"/>
    <mergeCell ref="B120:B122"/>
    <mergeCell ref="G120:G122"/>
    <mergeCell ref="J120:J122"/>
    <mergeCell ref="A124:A126"/>
    <mergeCell ref="B124:B126"/>
    <mergeCell ref="G124:G126"/>
    <mergeCell ref="J124:J126"/>
    <mergeCell ref="A114:A116"/>
    <mergeCell ref="B114:B116"/>
    <mergeCell ref="G114:G116"/>
    <mergeCell ref="J114:J116"/>
    <mergeCell ref="A117:A119"/>
    <mergeCell ref="B117:B119"/>
    <mergeCell ref="G117:G119"/>
    <mergeCell ref="J117:J119"/>
    <mergeCell ref="A127:A129"/>
    <mergeCell ref="B127:B129"/>
    <mergeCell ref="G127:G129"/>
    <mergeCell ref="J127:J129"/>
    <mergeCell ref="D130:J130"/>
    <mergeCell ref="A131:A133"/>
    <mergeCell ref="B131:B133"/>
    <mergeCell ref="G131:G133"/>
    <mergeCell ref="J131:J133"/>
    <mergeCell ref="A134:A136"/>
    <mergeCell ref="B134:B136"/>
    <mergeCell ref="G134:G136"/>
    <mergeCell ref="J134:J136"/>
    <mergeCell ref="D137:J137"/>
    <mergeCell ref="A138:A140"/>
    <mergeCell ref="B138:B140"/>
    <mergeCell ref="G138:G140"/>
    <mergeCell ref="J138:J140"/>
    <mergeCell ref="D166:J166"/>
    <mergeCell ref="A168:A170"/>
    <mergeCell ref="B168:B170"/>
    <mergeCell ref="G168:G170"/>
    <mergeCell ref="J168:J170"/>
    <mergeCell ref="A141:J141"/>
    <mergeCell ref="A152:J152"/>
    <mergeCell ref="A156:J156"/>
    <mergeCell ref="D158:J158"/>
    <mergeCell ref="A160:J160"/>
    <mergeCell ref="D165:J165"/>
  </mergeCells>
  <pageMargins left="0.78740157480314965" right="0.39370078740157483" top="0.78740157480314965" bottom="0.43307086614173229" header="0.51181102362204722" footer="0.31496062992125984"/>
  <pageSetup paperSize="9" scale="62" firstPageNumber="38" fitToHeight="19" orientation="landscape" useFirstPageNumber="1" r:id="rId1"/>
  <headerFooter alignWithMargins="0">
    <oddFooter>&amp;R&amp;"Times New Roman,обычный"&amp;14&amp;P</oddFooter>
  </headerFooter>
  <rowBreaks count="5" manualBreakCount="5">
    <brk id="31" max="16383" man="1"/>
    <brk id="71" max="16383" man="1"/>
    <brk id="105" max="16383" man="1"/>
    <brk id="151" max="16383" man="1"/>
    <brk id="170"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J55"/>
  <sheetViews>
    <sheetView view="pageBreakPreview" topLeftCell="A43" zoomScale="60" zoomScaleNormal="70" zoomScalePageLayoutView="70" workbookViewId="0">
      <selection activeCell="G31" sqref="G31:G32"/>
    </sheetView>
  </sheetViews>
  <sheetFormatPr defaultColWidth="7.5703125" defaultRowHeight="18" x14ac:dyDescent="0.25"/>
  <cols>
    <col min="1" max="1" width="8.7109375" style="40" customWidth="1"/>
    <col min="2" max="2" width="45.7109375" style="41" customWidth="1"/>
    <col min="3" max="3" width="15.7109375" style="42" customWidth="1"/>
    <col min="4" max="4" width="17.7109375" style="43" customWidth="1"/>
    <col min="5" max="5" width="17.7109375" style="44" customWidth="1"/>
    <col min="6" max="6" width="12.7109375" style="44" customWidth="1"/>
    <col min="7" max="7" width="35.7109375" style="41" customWidth="1"/>
    <col min="8" max="8" width="17.7109375" style="38" customWidth="1"/>
    <col min="9" max="9" width="12.7109375" style="38" customWidth="1"/>
    <col min="10" max="10" width="30.7109375" style="41" customWidth="1"/>
    <col min="11" max="256" width="7.5703125" style="38"/>
    <col min="257" max="257" width="8.7109375" style="38" customWidth="1"/>
    <col min="258" max="258" width="45.7109375" style="38" customWidth="1"/>
    <col min="259" max="259" width="15.7109375" style="38" customWidth="1"/>
    <col min="260" max="261" width="17.7109375" style="38" customWidth="1"/>
    <col min="262" max="262" width="15.28515625" style="38" customWidth="1"/>
    <col min="263" max="263" width="35.7109375" style="38" customWidth="1"/>
    <col min="264" max="264" width="17.7109375" style="38" customWidth="1"/>
    <col min="265" max="265" width="15.28515625" style="38" customWidth="1"/>
    <col min="266" max="266" width="30.7109375" style="38" customWidth="1"/>
    <col min="267" max="512" width="7.5703125" style="38"/>
    <col min="513" max="513" width="8.7109375" style="38" customWidth="1"/>
    <col min="514" max="514" width="45.7109375" style="38" customWidth="1"/>
    <col min="515" max="515" width="15.7109375" style="38" customWidth="1"/>
    <col min="516" max="517" width="17.7109375" style="38" customWidth="1"/>
    <col min="518" max="518" width="15.28515625" style="38" customWidth="1"/>
    <col min="519" max="519" width="35.7109375" style="38" customWidth="1"/>
    <col min="520" max="520" width="17.7109375" style="38" customWidth="1"/>
    <col min="521" max="521" width="15.28515625" style="38" customWidth="1"/>
    <col min="522" max="522" width="30.7109375" style="38" customWidth="1"/>
    <col min="523" max="768" width="7.5703125" style="38"/>
    <col min="769" max="769" width="8.7109375" style="38" customWidth="1"/>
    <col min="770" max="770" width="45.7109375" style="38" customWidth="1"/>
    <col min="771" max="771" width="15.7109375" style="38" customWidth="1"/>
    <col min="772" max="773" width="17.7109375" style="38" customWidth="1"/>
    <col min="774" max="774" width="15.28515625" style="38" customWidth="1"/>
    <col min="775" max="775" width="35.7109375" style="38" customWidth="1"/>
    <col min="776" max="776" width="17.7109375" style="38" customWidth="1"/>
    <col min="777" max="777" width="15.28515625" style="38" customWidth="1"/>
    <col min="778" max="778" width="30.7109375" style="38" customWidth="1"/>
    <col min="779" max="1024" width="7.5703125" style="38"/>
    <col min="1025" max="1025" width="8.7109375" style="38" customWidth="1"/>
    <col min="1026" max="1026" width="45.7109375" style="38" customWidth="1"/>
    <col min="1027" max="1027" width="15.7109375" style="38" customWidth="1"/>
    <col min="1028" max="1029" width="17.7109375" style="38" customWidth="1"/>
    <col min="1030" max="1030" width="15.28515625" style="38" customWidth="1"/>
    <col min="1031" max="1031" width="35.7109375" style="38" customWidth="1"/>
    <col min="1032" max="1032" width="17.7109375" style="38" customWidth="1"/>
    <col min="1033" max="1033" width="15.28515625" style="38" customWidth="1"/>
    <col min="1034" max="1034" width="30.7109375" style="38" customWidth="1"/>
    <col min="1035" max="1280" width="7.5703125" style="38"/>
    <col min="1281" max="1281" width="8.7109375" style="38" customWidth="1"/>
    <col min="1282" max="1282" width="45.7109375" style="38" customWidth="1"/>
    <col min="1283" max="1283" width="15.7109375" style="38" customWidth="1"/>
    <col min="1284" max="1285" width="17.7109375" style="38" customWidth="1"/>
    <col min="1286" max="1286" width="15.28515625" style="38" customWidth="1"/>
    <col min="1287" max="1287" width="35.7109375" style="38" customWidth="1"/>
    <col min="1288" max="1288" width="17.7109375" style="38" customWidth="1"/>
    <col min="1289" max="1289" width="15.28515625" style="38" customWidth="1"/>
    <col min="1290" max="1290" width="30.7109375" style="38" customWidth="1"/>
    <col min="1291" max="1536" width="7.5703125" style="38"/>
    <col min="1537" max="1537" width="8.7109375" style="38" customWidth="1"/>
    <col min="1538" max="1538" width="45.7109375" style="38" customWidth="1"/>
    <col min="1539" max="1539" width="15.7109375" style="38" customWidth="1"/>
    <col min="1540" max="1541" width="17.7109375" style="38" customWidth="1"/>
    <col min="1542" max="1542" width="15.28515625" style="38" customWidth="1"/>
    <col min="1543" max="1543" width="35.7109375" style="38" customWidth="1"/>
    <col min="1544" max="1544" width="17.7109375" style="38" customWidth="1"/>
    <col min="1545" max="1545" width="15.28515625" style="38" customWidth="1"/>
    <col min="1546" max="1546" width="30.7109375" style="38" customWidth="1"/>
    <col min="1547" max="1792" width="7.5703125" style="38"/>
    <col min="1793" max="1793" width="8.7109375" style="38" customWidth="1"/>
    <col min="1794" max="1794" width="45.7109375" style="38" customWidth="1"/>
    <col min="1795" max="1795" width="15.7109375" style="38" customWidth="1"/>
    <col min="1796" max="1797" width="17.7109375" style="38" customWidth="1"/>
    <col min="1798" max="1798" width="15.28515625" style="38" customWidth="1"/>
    <col min="1799" max="1799" width="35.7109375" style="38" customWidth="1"/>
    <col min="1800" max="1800" width="17.7109375" style="38" customWidth="1"/>
    <col min="1801" max="1801" width="15.28515625" style="38" customWidth="1"/>
    <col min="1802" max="1802" width="30.7109375" style="38" customWidth="1"/>
    <col min="1803" max="2048" width="7.5703125" style="38"/>
    <col min="2049" max="2049" width="8.7109375" style="38" customWidth="1"/>
    <col min="2050" max="2050" width="45.7109375" style="38" customWidth="1"/>
    <col min="2051" max="2051" width="15.7109375" style="38" customWidth="1"/>
    <col min="2052" max="2053" width="17.7109375" style="38" customWidth="1"/>
    <col min="2054" max="2054" width="15.28515625" style="38" customWidth="1"/>
    <col min="2055" max="2055" width="35.7109375" style="38" customWidth="1"/>
    <col min="2056" max="2056" width="17.7109375" style="38" customWidth="1"/>
    <col min="2057" max="2057" width="15.28515625" style="38" customWidth="1"/>
    <col min="2058" max="2058" width="30.7109375" style="38" customWidth="1"/>
    <col min="2059" max="2304" width="7.5703125" style="38"/>
    <col min="2305" max="2305" width="8.7109375" style="38" customWidth="1"/>
    <col min="2306" max="2306" width="45.7109375" style="38" customWidth="1"/>
    <col min="2307" max="2307" width="15.7109375" style="38" customWidth="1"/>
    <col min="2308" max="2309" width="17.7109375" style="38" customWidth="1"/>
    <col min="2310" max="2310" width="15.28515625" style="38" customWidth="1"/>
    <col min="2311" max="2311" width="35.7109375" style="38" customWidth="1"/>
    <col min="2312" max="2312" width="17.7109375" style="38" customWidth="1"/>
    <col min="2313" max="2313" width="15.28515625" style="38" customWidth="1"/>
    <col min="2314" max="2314" width="30.7109375" style="38" customWidth="1"/>
    <col min="2315" max="2560" width="7.5703125" style="38"/>
    <col min="2561" max="2561" width="8.7109375" style="38" customWidth="1"/>
    <col min="2562" max="2562" width="45.7109375" style="38" customWidth="1"/>
    <col min="2563" max="2563" width="15.7109375" style="38" customWidth="1"/>
    <col min="2564" max="2565" width="17.7109375" style="38" customWidth="1"/>
    <col min="2566" max="2566" width="15.28515625" style="38" customWidth="1"/>
    <col min="2567" max="2567" width="35.7109375" style="38" customWidth="1"/>
    <col min="2568" max="2568" width="17.7109375" style="38" customWidth="1"/>
    <col min="2569" max="2569" width="15.28515625" style="38" customWidth="1"/>
    <col min="2570" max="2570" width="30.7109375" style="38" customWidth="1"/>
    <col min="2571" max="2816" width="7.5703125" style="38"/>
    <col min="2817" max="2817" width="8.7109375" style="38" customWidth="1"/>
    <col min="2818" max="2818" width="45.7109375" style="38" customWidth="1"/>
    <col min="2819" max="2819" width="15.7109375" style="38" customWidth="1"/>
    <col min="2820" max="2821" width="17.7109375" style="38" customWidth="1"/>
    <col min="2822" max="2822" width="15.28515625" style="38" customWidth="1"/>
    <col min="2823" max="2823" width="35.7109375" style="38" customWidth="1"/>
    <col min="2824" max="2824" width="17.7109375" style="38" customWidth="1"/>
    <col min="2825" max="2825" width="15.28515625" style="38" customWidth="1"/>
    <col min="2826" max="2826" width="30.7109375" style="38" customWidth="1"/>
    <col min="2827" max="3072" width="7.5703125" style="38"/>
    <col min="3073" max="3073" width="8.7109375" style="38" customWidth="1"/>
    <col min="3074" max="3074" width="45.7109375" style="38" customWidth="1"/>
    <col min="3075" max="3075" width="15.7109375" style="38" customWidth="1"/>
    <col min="3076" max="3077" width="17.7109375" style="38" customWidth="1"/>
    <col min="3078" max="3078" width="15.28515625" style="38" customWidth="1"/>
    <col min="3079" max="3079" width="35.7109375" style="38" customWidth="1"/>
    <col min="3080" max="3080" width="17.7109375" style="38" customWidth="1"/>
    <col min="3081" max="3081" width="15.28515625" style="38" customWidth="1"/>
    <col min="3082" max="3082" width="30.7109375" style="38" customWidth="1"/>
    <col min="3083" max="3328" width="7.5703125" style="38"/>
    <col min="3329" max="3329" width="8.7109375" style="38" customWidth="1"/>
    <col min="3330" max="3330" width="45.7109375" style="38" customWidth="1"/>
    <col min="3331" max="3331" width="15.7109375" style="38" customWidth="1"/>
    <col min="3332" max="3333" width="17.7109375" style="38" customWidth="1"/>
    <col min="3334" max="3334" width="15.28515625" style="38" customWidth="1"/>
    <col min="3335" max="3335" width="35.7109375" style="38" customWidth="1"/>
    <col min="3336" max="3336" width="17.7109375" style="38" customWidth="1"/>
    <col min="3337" max="3337" width="15.28515625" style="38" customWidth="1"/>
    <col min="3338" max="3338" width="30.7109375" style="38" customWidth="1"/>
    <col min="3339" max="3584" width="7.5703125" style="38"/>
    <col min="3585" max="3585" width="8.7109375" style="38" customWidth="1"/>
    <col min="3586" max="3586" width="45.7109375" style="38" customWidth="1"/>
    <col min="3587" max="3587" width="15.7109375" style="38" customWidth="1"/>
    <col min="3588" max="3589" width="17.7109375" style="38" customWidth="1"/>
    <col min="3590" max="3590" width="15.28515625" style="38" customWidth="1"/>
    <col min="3591" max="3591" width="35.7109375" style="38" customWidth="1"/>
    <col min="3592" max="3592" width="17.7109375" style="38" customWidth="1"/>
    <col min="3593" max="3593" width="15.28515625" style="38" customWidth="1"/>
    <col min="3594" max="3594" width="30.7109375" style="38" customWidth="1"/>
    <col min="3595" max="3840" width="7.5703125" style="38"/>
    <col min="3841" max="3841" width="8.7109375" style="38" customWidth="1"/>
    <col min="3842" max="3842" width="45.7109375" style="38" customWidth="1"/>
    <col min="3843" max="3843" width="15.7109375" style="38" customWidth="1"/>
    <col min="3844" max="3845" width="17.7109375" style="38" customWidth="1"/>
    <col min="3846" max="3846" width="15.28515625" style="38" customWidth="1"/>
    <col min="3847" max="3847" width="35.7109375" style="38" customWidth="1"/>
    <col min="3848" max="3848" width="17.7109375" style="38" customWidth="1"/>
    <col min="3849" max="3849" width="15.28515625" style="38" customWidth="1"/>
    <col min="3850" max="3850" width="30.7109375" style="38" customWidth="1"/>
    <col min="3851" max="4096" width="7.5703125" style="38"/>
    <col min="4097" max="4097" width="8.7109375" style="38" customWidth="1"/>
    <col min="4098" max="4098" width="45.7109375" style="38" customWidth="1"/>
    <col min="4099" max="4099" width="15.7109375" style="38" customWidth="1"/>
    <col min="4100" max="4101" width="17.7109375" style="38" customWidth="1"/>
    <col min="4102" max="4102" width="15.28515625" style="38" customWidth="1"/>
    <col min="4103" max="4103" width="35.7109375" style="38" customWidth="1"/>
    <col min="4104" max="4104" width="17.7109375" style="38" customWidth="1"/>
    <col min="4105" max="4105" width="15.28515625" style="38" customWidth="1"/>
    <col min="4106" max="4106" width="30.7109375" style="38" customWidth="1"/>
    <col min="4107" max="4352" width="7.5703125" style="38"/>
    <col min="4353" max="4353" width="8.7109375" style="38" customWidth="1"/>
    <col min="4354" max="4354" width="45.7109375" style="38" customWidth="1"/>
    <col min="4355" max="4355" width="15.7109375" style="38" customWidth="1"/>
    <col min="4356" max="4357" width="17.7109375" style="38" customWidth="1"/>
    <col min="4358" max="4358" width="15.28515625" style="38" customWidth="1"/>
    <col min="4359" max="4359" width="35.7109375" style="38" customWidth="1"/>
    <col min="4360" max="4360" width="17.7109375" style="38" customWidth="1"/>
    <col min="4361" max="4361" width="15.28515625" style="38" customWidth="1"/>
    <col min="4362" max="4362" width="30.7109375" style="38" customWidth="1"/>
    <col min="4363" max="4608" width="7.5703125" style="38"/>
    <col min="4609" max="4609" width="8.7109375" style="38" customWidth="1"/>
    <col min="4610" max="4610" width="45.7109375" style="38" customWidth="1"/>
    <col min="4611" max="4611" width="15.7109375" style="38" customWidth="1"/>
    <col min="4612" max="4613" width="17.7109375" style="38" customWidth="1"/>
    <col min="4614" max="4614" width="15.28515625" style="38" customWidth="1"/>
    <col min="4615" max="4615" width="35.7109375" style="38" customWidth="1"/>
    <col min="4616" max="4616" width="17.7109375" style="38" customWidth="1"/>
    <col min="4617" max="4617" width="15.28515625" style="38" customWidth="1"/>
    <col min="4618" max="4618" width="30.7109375" style="38" customWidth="1"/>
    <col min="4619" max="4864" width="7.5703125" style="38"/>
    <col min="4865" max="4865" width="8.7109375" style="38" customWidth="1"/>
    <col min="4866" max="4866" width="45.7109375" style="38" customWidth="1"/>
    <col min="4867" max="4867" width="15.7109375" style="38" customWidth="1"/>
    <col min="4868" max="4869" width="17.7109375" style="38" customWidth="1"/>
    <col min="4870" max="4870" width="15.28515625" style="38" customWidth="1"/>
    <col min="4871" max="4871" width="35.7109375" style="38" customWidth="1"/>
    <col min="4872" max="4872" width="17.7109375" style="38" customWidth="1"/>
    <col min="4873" max="4873" width="15.28515625" style="38" customWidth="1"/>
    <col min="4874" max="4874" width="30.7109375" style="38" customWidth="1"/>
    <col min="4875" max="5120" width="7.5703125" style="38"/>
    <col min="5121" max="5121" width="8.7109375" style="38" customWidth="1"/>
    <col min="5122" max="5122" width="45.7109375" style="38" customWidth="1"/>
    <col min="5123" max="5123" width="15.7109375" style="38" customWidth="1"/>
    <col min="5124" max="5125" width="17.7109375" style="38" customWidth="1"/>
    <col min="5126" max="5126" width="15.28515625" style="38" customWidth="1"/>
    <col min="5127" max="5127" width="35.7109375" style="38" customWidth="1"/>
    <col min="5128" max="5128" width="17.7109375" style="38" customWidth="1"/>
    <col min="5129" max="5129" width="15.28515625" style="38" customWidth="1"/>
    <col min="5130" max="5130" width="30.7109375" style="38" customWidth="1"/>
    <col min="5131" max="5376" width="7.5703125" style="38"/>
    <col min="5377" max="5377" width="8.7109375" style="38" customWidth="1"/>
    <col min="5378" max="5378" width="45.7109375" style="38" customWidth="1"/>
    <col min="5379" max="5379" width="15.7109375" style="38" customWidth="1"/>
    <col min="5380" max="5381" width="17.7109375" style="38" customWidth="1"/>
    <col min="5382" max="5382" width="15.28515625" style="38" customWidth="1"/>
    <col min="5383" max="5383" width="35.7109375" style="38" customWidth="1"/>
    <col min="5384" max="5384" width="17.7109375" style="38" customWidth="1"/>
    <col min="5385" max="5385" width="15.28515625" style="38" customWidth="1"/>
    <col min="5386" max="5386" width="30.7109375" style="38" customWidth="1"/>
    <col min="5387" max="5632" width="7.5703125" style="38"/>
    <col min="5633" max="5633" width="8.7109375" style="38" customWidth="1"/>
    <col min="5634" max="5634" width="45.7109375" style="38" customWidth="1"/>
    <col min="5635" max="5635" width="15.7109375" style="38" customWidth="1"/>
    <col min="5636" max="5637" width="17.7109375" style="38" customWidth="1"/>
    <col min="5638" max="5638" width="15.28515625" style="38" customWidth="1"/>
    <col min="5639" max="5639" width="35.7109375" style="38" customWidth="1"/>
    <col min="5640" max="5640" width="17.7109375" style="38" customWidth="1"/>
    <col min="5641" max="5641" width="15.28515625" style="38" customWidth="1"/>
    <col min="5642" max="5642" width="30.7109375" style="38" customWidth="1"/>
    <col min="5643" max="5888" width="7.5703125" style="38"/>
    <col min="5889" max="5889" width="8.7109375" style="38" customWidth="1"/>
    <col min="5890" max="5890" width="45.7109375" style="38" customWidth="1"/>
    <col min="5891" max="5891" width="15.7109375" style="38" customWidth="1"/>
    <col min="5892" max="5893" width="17.7109375" style="38" customWidth="1"/>
    <col min="5894" max="5894" width="15.28515625" style="38" customWidth="1"/>
    <col min="5895" max="5895" width="35.7109375" style="38" customWidth="1"/>
    <col min="5896" max="5896" width="17.7109375" style="38" customWidth="1"/>
    <col min="5897" max="5897" width="15.28515625" style="38" customWidth="1"/>
    <col min="5898" max="5898" width="30.7109375" style="38" customWidth="1"/>
    <col min="5899" max="6144" width="7.5703125" style="38"/>
    <col min="6145" max="6145" width="8.7109375" style="38" customWidth="1"/>
    <col min="6146" max="6146" width="45.7109375" style="38" customWidth="1"/>
    <col min="6147" max="6147" width="15.7109375" style="38" customWidth="1"/>
    <col min="6148" max="6149" width="17.7109375" style="38" customWidth="1"/>
    <col min="6150" max="6150" width="15.28515625" style="38" customWidth="1"/>
    <col min="6151" max="6151" width="35.7109375" style="38" customWidth="1"/>
    <col min="6152" max="6152" width="17.7109375" style="38" customWidth="1"/>
    <col min="6153" max="6153" width="15.28515625" style="38" customWidth="1"/>
    <col min="6154" max="6154" width="30.7109375" style="38" customWidth="1"/>
    <col min="6155" max="6400" width="7.5703125" style="38"/>
    <col min="6401" max="6401" width="8.7109375" style="38" customWidth="1"/>
    <col min="6402" max="6402" width="45.7109375" style="38" customWidth="1"/>
    <col min="6403" max="6403" width="15.7109375" style="38" customWidth="1"/>
    <col min="6404" max="6405" width="17.7109375" style="38" customWidth="1"/>
    <col min="6406" max="6406" width="15.28515625" style="38" customWidth="1"/>
    <col min="6407" max="6407" width="35.7109375" style="38" customWidth="1"/>
    <col min="6408" max="6408" width="17.7109375" style="38" customWidth="1"/>
    <col min="6409" max="6409" width="15.28515625" style="38" customWidth="1"/>
    <col min="6410" max="6410" width="30.7109375" style="38" customWidth="1"/>
    <col min="6411" max="6656" width="7.5703125" style="38"/>
    <col min="6657" max="6657" width="8.7109375" style="38" customWidth="1"/>
    <col min="6658" max="6658" width="45.7109375" style="38" customWidth="1"/>
    <col min="6659" max="6659" width="15.7109375" style="38" customWidth="1"/>
    <col min="6660" max="6661" width="17.7109375" style="38" customWidth="1"/>
    <col min="6662" max="6662" width="15.28515625" style="38" customWidth="1"/>
    <col min="6663" max="6663" width="35.7109375" style="38" customWidth="1"/>
    <col min="6664" max="6664" width="17.7109375" style="38" customWidth="1"/>
    <col min="6665" max="6665" width="15.28515625" style="38" customWidth="1"/>
    <col min="6666" max="6666" width="30.7109375" style="38" customWidth="1"/>
    <col min="6667" max="6912" width="7.5703125" style="38"/>
    <col min="6913" max="6913" width="8.7109375" style="38" customWidth="1"/>
    <col min="6914" max="6914" width="45.7109375" style="38" customWidth="1"/>
    <col min="6915" max="6915" width="15.7109375" style="38" customWidth="1"/>
    <col min="6916" max="6917" width="17.7109375" style="38" customWidth="1"/>
    <col min="6918" max="6918" width="15.28515625" style="38" customWidth="1"/>
    <col min="6919" max="6919" width="35.7109375" style="38" customWidth="1"/>
    <col min="6920" max="6920" width="17.7109375" style="38" customWidth="1"/>
    <col min="6921" max="6921" width="15.28515625" style="38" customWidth="1"/>
    <col min="6922" max="6922" width="30.7109375" style="38" customWidth="1"/>
    <col min="6923" max="7168" width="7.5703125" style="38"/>
    <col min="7169" max="7169" width="8.7109375" style="38" customWidth="1"/>
    <col min="7170" max="7170" width="45.7109375" style="38" customWidth="1"/>
    <col min="7171" max="7171" width="15.7109375" style="38" customWidth="1"/>
    <col min="7172" max="7173" width="17.7109375" style="38" customWidth="1"/>
    <col min="7174" max="7174" width="15.28515625" style="38" customWidth="1"/>
    <col min="7175" max="7175" width="35.7109375" style="38" customWidth="1"/>
    <col min="7176" max="7176" width="17.7109375" style="38" customWidth="1"/>
    <col min="7177" max="7177" width="15.28515625" style="38" customWidth="1"/>
    <col min="7178" max="7178" width="30.7109375" style="38" customWidth="1"/>
    <col min="7179" max="7424" width="7.5703125" style="38"/>
    <col min="7425" max="7425" width="8.7109375" style="38" customWidth="1"/>
    <col min="7426" max="7426" width="45.7109375" style="38" customWidth="1"/>
    <col min="7427" max="7427" width="15.7109375" style="38" customWidth="1"/>
    <col min="7428" max="7429" width="17.7109375" style="38" customWidth="1"/>
    <col min="7430" max="7430" width="15.28515625" style="38" customWidth="1"/>
    <col min="7431" max="7431" width="35.7109375" style="38" customWidth="1"/>
    <col min="7432" max="7432" width="17.7109375" style="38" customWidth="1"/>
    <col min="7433" max="7433" width="15.28515625" style="38" customWidth="1"/>
    <col min="7434" max="7434" width="30.7109375" style="38" customWidth="1"/>
    <col min="7435" max="7680" width="7.5703125" style="38"/>
    <col min="7681" max="7681" width="8.7109375" style="38" customWidth="1"/>
    <col min="7682" max="7682" width="45.7109375" style="38" customWidth="1"/>
    <col min="7683" max="7683" width="15.7109375" style="38" customWidth="1"/>
    <col min="7684" max="7685" width="17.7109375" style="38" customWidth="1"/>
    <col min="7686" max="7686" width="15.28515625" style="38" customWidth="1"/>
    <col min="7687" max="7687" width="35.7109375" style="38" customWidth="1"/>
    <col min="7688" max="7688" width="17.7109375" style="38" customWidth="1"/>
    <col min="7689" max="7689" width="15.28515625" style="38" customWidth="1"/>
    <col min="7690" max="7690" width="30.7109375" style="38" customWidth="1"/>
    <col min="7691" max="7936" width="7.5703125" style="38"/>
    <col min="7937" max="7937" width="8.7109375" style="38" customWidth="1"/>
    <col min="7938" max="7938" width="45.7109375" style="38" customWidth="1"/>
    <col min="7939" max="7939" width="15.7109375" style="38" customWidth="1"/>
    <col min="7940" max="7941" width="17.7109375" style="38" customWidth="1"/>
    <col min="7942" max="7942" width="15.28515625" style="38" customWidth="1"/>
    <col min="7943" max="7943" width="35.7109375" style="38" customWidth="1"/>
    <col min="7944" max="7944" width="17.7109375" style="38" customWidth="1"/>
    <col min="7945" max="7945" width="15.28515625" style="38" customWidth="1"/>
    <col min="7946" max="7946" width="30.7109375" style="38" customWidth="1"/>
    <col min="7947" max="8192" width="7.5703125" style="38"/>
    <col min="8193" max="8193" width="8.7109375" style="38" customWidth="1"/>
    <col min="8194" max="8194" width="45.7109375" style="38" customWidth="1"/>
    <col min="8195" max="8195" width="15.7109375" style="38" customWidth="1"/>
    <col min="8196" max="8197" width="17.7109375" style="38" customWidth="1"/>
    <col min="8198" max="8198" width="15.28515625" style="38" customWidth="1"/>
    <col min="8199" max="8199" width="35.7109375" style="38" customWidth="1"/>
    <col min="8200" max="8200" width="17.7109375" style="38" customWidth="1"/>
    <col min="8201" max="8201" width="15.28515625" style="38" customWidth="1"/>
    <col min="8202" max="8202" width="30.7109375" style="38" customWidth="1"/>
    <col min="8203" max="8448" width="7.5703125" style="38"/>
    <col min="8449" max="8449" width="8.7109375" style="38" customWidth="1"/>
    <col min="8450" max="8450" width="45.7109375" style="38" customWidth="1"/>
    <col min="8451" max="8451" width="15.7109375" style="38" customWidth="1"/>
    <col min="8452" max="8453" width="17.7109375" style="38" customWidth="1"/>
    <col min="8454" max="8454" width="15.28515625" style="38" customWidth="1"/>
    <col min="8455" max="8455" width="35.7109375" style="38" customWidth="1"/>
    <col min="8456" max="8456" width="17.7109375" style="38" customWidth="1"/>
    <col min="8457" max="8457" width="15.28515625" style="38" customWidth="1"/>
    <col min="8458" max="8458" width="30.7109375" style="38" customWidth="1"/>
    <col min="8459" max="8704" width="7.5703125" style="38"/>
    <col min="8705" max="8705" width="8.7109375" style="38" customWidth="1"/>
    <col min="8706" max="8706" width="45.7109375" style="38" customWidth="1"/>
    <col min="8707" max="8707" width="15.7109375" style="38" customWidth="1"/>
    <col min="8708" max="8709" width="17.7109375" style="38" customWidth="1"/>
    <col min="8710" max="8710" width="15.28515625" style="38" customWidth="1"/>
    <col min="8711" max="8711" width="35.7109375" style="38" customWidth="1"/>
    <col min="8712" max="8712" width="17.7109375" style="38" customWidth="1"/>
    <col min="8713" max="8713" width="15.28515625" style="38" customWidth="1"/>
    <col min="8714" max="8714" width="30.7109375" style="38" customWidth="1"/>
    <col min="8715" max="8960" width="7.5703125" style="38"/>
    <col min="8961" max="8961" width="8.7109375" style="38" customWidth="1"/>
    <col min="8962" max="8962" width="45.7109375" style="38" customWidth="1"/>
    <col min="8963" max="8963" width="15.7109375" style="38" customWidth="1"/>
    <col min="8964" max="8965" width="17.7109375" style="38" customWidth="1"/>
    <col min="8966" max="8966" width="15.28515625" style="38" customWidth="1"/>
    <col min="8967" max="8967" width="35.7109375" style="38" customWidth="1"/>
    <col min="8968" max="8968" width="17.7109375" style="38" customWidth="1"/>
    <col min="8969" max="8969" width="15.28515625" style="38" customWidth="1"/>
    <col min="8970" max="8970" width="30.7109375" style="38" customWidth="1"/>
    <col min="8971" max="9216" width="7.5703125" style="38"/>
    <col min="9217" max="9217" width="8.7109375" style="38" customWidth="1"/>
    <col min="9218" max="9218" width="45.7109375" style="38" customWidth="1"/>
    <col min="9219" max="9219" width="15.7109375" style="38" customWidth="1"/>
    <col min="9220" max="9221" width="17.7109375" style="38" customWidth="1"/>
    <col min="9222" max="9222" width="15.28515625" style="38" customWidth="1"/>
    <col min="9223" max="9223" width="35.7109375" style="38" customWidth="1"/>
    <col min="9224" max="9224" width="17.7109375" style="38" customWidth="1"/>
    <col min="9225" max="9225" width="15.28515625" style="38" customWidth="1"/>
    <col min="9226" max="9226" width="30.7109375" style="38" customWidth="1"/>
    <col min="9227" max="9472" width="7.5703125" style="38"/>
    <col min="9473" max="9473" width="8.7109375" style="38" customWidth="1"/>
    <col min="9474" max="9474" width="45.7109375" style="38" customWidth="1"/>
    <col min="9475" max="9475" width="15.7109375" style="38" customWidth="1"/>
    <col min="9476" max="9477" width="17.7109375" style="38" customWidth="1"/>
    <col min="9478" max="9478" width="15.28515625" style="38" customWidth="1"/>
    <col min="9479" max="9479" width="35.7109375" style="38" customWidth="1"/>
    <col min="9480" max="9480" width="17.7109375" style="38" customWidth="1"/>
    <col min="9481" max="9481" width="15.28515625" style="38" customWidth="1"/>
    <col min="9482" max="9482" width="30.7109375" style="38" customWidth="1"/>
    <col min="9483" max="9728" width="7.5703125" style="38"/>
    <col min="9729" max="9729" width="8.7109375" style="38" customWidth="1"/>
    <col min="9730" max="9730" width="45.7109375" style="38" customWidth="1"/>
    <col min="9731" max="9731" width="15.7109375" style="38" customWidth="1"/>
    <col min="9732" max="9733" width="17.7109375" style="38" customWidth="1"/>
    <col min="9734" max="9734" width="15.28515625" style="38" customWidth="1"/>
    <col min="9735" max="9735" width="35.7109375" style="38" customWidth="1"/>
    <col min="9736" max="9736" width="17.7109375" style="38" customWidth="1"/>
    <col min="9737" max="9737" width="15.28515625" style="38" customWidth="1"/>
    <col min="9738" max="9738" width="30.7109375" style="38" customWidth="1"/>
    <col min="9739" max="9984" width="7.5703125" style="38"/>
    <col min="9985" max="9985" width="8.7109375" style="38" customWidth="1"/>
    <col min="9986" max="9986" width="45.7109375" style="38" customWidth="1"/>
    <col min="9987" max="9987" width="15.7109375" style="38" customWidth="1"/>
    <col min="9988" max="9989" width="17.7109375" style="38" customWidth="1"/>
    <col min="9990" max="9990" width="15.28515625" style="38" customWidth="1"/>
    <col min="9991" max="9991" width="35.7109375" style="38" customWidth="1"/>
    <col min="9992" max="9992" width="17.7109375" style="38" customWidth="1"/>
    <col min="9993" max="9993" width="15.28515625" style="38" customWidth="1"/>
    <col min="9994" max="9994" width="30.7109375" style="38" customWidth="1"/>
    <col min="9995" max="10240" width="7.5703125" style="38"/>
    <col min="10241" max="10241" width="8.7109375" style="38" customWidth="1"/>
    <col min="10242" max="10242" width="45.7109375" style="38" customWidth="1"/>
    <col min="10243" max="10243" width="15.7109375" style="38" customWidth="1"/>
    <col min="10244" max="10245" width="17.7109375" style="38" customWidth="1"/>
    <col min="10246" max="10246" width="15.28515625" style="38" customWidth="1"/>
    <col min="10247" max="10247" width="35.7109375" style="38" customWidth="1"/>
    <col min="10248" max="10248" width="17.7109375" style="38" customWidth="1"/>
    <col min="10249" max="10249" width="15.28515625" style="38" customWidth="1"/>
    <col min="10250" max="10250" width="30.7109375" style="38" customWidth="1"/>
    <col min="10251" max="10496" width="7.5703125" style="38"/>
    <col min="10497" max="10497" width="8.7109375" style="38" customWidth="1"/>
    <col min="10498" max="10498" width="45.7109375" style="38" customWidth="1"/>
    <col min="10499" max="10499" width="15.7109375" style="38" customWidth="1"/>
    <col min="10500" max="10501" width="17.7109375" style="38" customWidth="1"/>
    <col min="10502" max="10502" width="15.28515625" style="38" customWidth="1"/>
    <col min="10503" max="10503" width="35.7109375" style="38" customWidth="1"/>
    <col min="10504" max="10504" width="17.7109375" style="38" customWidth="1"/>
    <col min="10505" max="10505" width="15.28515625" style="38" customWidth="1"/>
    <col min="10506" max="10506" width="30.7109375" style="38" customWidth="1"/>
    <col min="10507" max="10752" width="7.5703125" style="38"/>
    <col min="10753" max="10753" width="8.7109375" style="38" customWidth="1"/>
    <col min="10754" max="10754" width="45.7109375" style="38" customWidth="1"/>
    <col min="10755" max="10755" width="15.7109375" style="38" customWidth="1"/>
    <col min="10756" max="10757" width="17.7109375" style="38" customWidth="1"/>
    <col min="10758" max="10758" width="15.28515625" style="38" customWidth="1"/>
    <col min="10759" max="10759" width="35.7109375" style="38" customWidth="1"/>
    <col min="10760" max="10760" width="17.7109375" style="38" customWidth="1"/>
    <col min="10761" max="10761" width="15.28515625" style="38" customWidth="1"/>
    <col min="10762" max="10762" width="30.7109375" style="38" customWidth="1"/>
    <col min="10763" max="11008" width="7.5703125" style="38"/>
    <col min="11009" max="11009" width="8.7109375" style="38" customWidth="1"/>
    <col min="11010" max="11010" width="45.7109375" style="38" customWidth="1"/>
    <col min="11011" max="11011" width="15.7109375" style="38" customWidth="1"/>
    <col min="11012" max="11013" width="17.7109375" style="38" customWidth="1"/>
    <col min="11014" max="11014" width="15.28515625" style="38" customWidth="1"/>
    <col min="11015" max="11015" width="35.7109375" style="38" customWidth="1"/>
    <col min="11016" max="11016" width="17.7109375" style="38" customWidth="1"/>
    <col min="11017" max="11017" width="15.28515625" style="38" customWidth="1"/>
    <col min="11018" max="11018" width="30.7109375" style="38" customWidth="1"/>
    <col min="11019" max="11264" width="7.5703125" style="38"/>
    <col min="11265" max="11265" width="8.7109375" style="38" customWidth="1"/>
    <col min="11266" max="11266" width="45.7109375" style="38" customWidth="1"/>
    <col min="11267" max="11267" width="15.7109375" style="38" customWidth="1"/>
    <col min="11268" max="11269" width="17.7109375" style="38" customWidth="1"/>
    <col min="11270" max="11270" width="15.28515625" style="38" customWidth="1"/>
    <col min="11271" max="11271" width="35.7109375" style="38" customWidth="1"/>
    <col min="11272" max="11272" width="17.7109375" style="38" customWidth="1"/>
    <col min="11273" max="11273" width="15.28515625" style="38" customWidth="1"/>
    <col min="11274" max="11274" width="30.7109375" style="38" customWidth="1"/>
    <col min="11275" max="11520" width="7.5703125" style="38"/>
    <col min="11521" max="11521" width="8.7109375" style="38" customWidth="1"/>
    <col min="11522" max="11522" width="45.7109375" style="38" customWidth="1"/>
    <col min="11523" max="11523" width="15.7109375" style="38" customWidth="1"/>
    <col min="11524" max="11525" width="17.7109375" style="38" customWidth="1"/>
    <col min="11526" max="11526" width="15.28515625" style="38" customWidth="1"/>
    <col min="11527" max="11527" width="35.7109375" style="38" customWidth="1"/>
    <col min="11528" max="11528" width="17.7109375" style="38" customWidth="1"/>
    <col min="11529" max="11529" width="15.28515625" style="38" customWidth="1"/>
    <col min="11530" max="11530" width="30.7109375" style="38" customWidth="1"/>
    <col min="11531" max="11776" width="7.5703125" style="38"/>
    <col min="11777" max="11777" width="8.7109375" style="38" customWidth="1"/>
    <col min="11778" max="11778" width="45.7109375" style="38" customWidth="1"/>
    <col min="11779" max="11779" width="15.7109375" style="38" customWidth="1"/>
    <col min="11780" max="11781" width="17.7109375" style="38" customWidth="1"/>
    <col min="11782" max="11782" width="15.28515625" style="38" customWidth="1"/>
    <col min="11783" max="11783" width="35.7109375" style="38" customWidth="1"/>
    <col min="11784" max="11784" width="17.7109375" style="38" customWidth="1"/>
    <col min="11785" max="11785" width="15.28515625" style="38" customWidth="1"/>
    <col min="11786" max="11786" width="30.7109375" style="38" customWidth="1"/>
    <col min="11787" max="12032" width="7.5703125" style="38"/>
    <col min="12033" max="12033" width="8.7109375" style="38" customWidth="1"/>
    <col min="12034" max="12034" width="45.7109375" style="38" customWidth="1"/>
    <col min="12035" max="12035" width="15.7109375" style="38" customWidth="1"/>
    <col min="12036" max="12037" width="17.7109375" style="38" customWidth="1"/>
    <col min="12038" max="12038" width="15.28515625" style="38" customWidth="1"/>
    <col min="12039" max="12039" width="35.7109375" style="38" customWidth="1"/>
    <col min="12040" max="12040" width="17.7109375" style="38" customWidth="1"/>
    <col min="12041" max="12041" width="15.28515625" style="38" customWidth="1"/>
    <col min="12042" max="12042" width="30.7109375" style="38" customWidth="1"/>
    <col min="12043" max="12288" width="7.5703125" style="38"/>
    <col min="12289" max="12289" width="8.7109375" style="38" customWidth="1"/>
    <col min="12290" max="12290" width="45.7109375" style="38" customWidth="1"/>
    <col min="12291" max="12291" width="15.7109375" style="38" customWidth="1"/>
    <col min="12292" max="12293" width="17.7109375" style="38" customWidth="1"/>
    <col min="12294" max="12294" width="15.28515625" style="38" customWidth="1"/>
    <col min="12295" max="12295" width="35.7109375" style="38" customWidth="1"/>
    <col min="12296" max="12296" width="17.7109375" style="38" customWidth="1"/>
    <col min="12297" max="12297" width="15.28515625" style="38" customWidth="1"/>
    <col min="12298" max="12298" width="30.7109375" style="38" customWidth="1"/>
    <col min="12299" max="12544" width="7.5703125" style="38"/>
    <col min="12545" max="12545" width="8.7109375" style="38" customWidth="1"/>
    <col min="12546" max="12546" width="45.7109375" style="38" customWidth="1"/>
    <col min="12547" max="12547" width="15.7109375" style="38" customWidth="1"/>
    <col min="12548" max="12549" width="17.7109375" style="38" customWidth="1"/>
    <col min="12550" max="12550" width="15.28515625" style="38" customWidth="1"/>
    <col min="12551" max="12551" width="35.7109375" style="38" customWidth="1"/>
    <col min="12552" max="12552" width="17.7109375" style="38" customWidth="1"/>
    <col min="12553" max="12553" width="15.28515625" style="38" customWidth="1"/>
    <col min="12554" max="12554" width="30.7109375" style="38" customWidth="1"/>
    <col min="12555" max="12800" width="7.5703125" style="38"/>
    <col min="12801" max="12801" width="8.7109375" style="38" customWidth="1"/>
    <col min="12802" max="12802" width="45.7109375" style="38" customWidth="1"/>
    <col min="12803" max="12803" width="15.7109375" style="38" customWidth="1"/>
    <col min="12804" max="12805" width="17.7109375" style="38" customWidth="1"/>
    <col min="12806" max="12806" width="15.28515625" style="38" customWidth="1"/>
    <col min="12807" max="12807" width="35.7109375" style="38" customWidth="1"/>
    <col min="12808" max="12808" width="17.7109375" style="38" customWidth="1"/>
    <col min="12809" max="12809" width="15.28515625" style="38" customWidth="1"/>
    <col min="12810" max="12810" width="30.7109375" style="38" customWidth="1"/>
    <col min="12811" max="13056" width="7.5703125" style="38"/>
    <col min="13057" max="13057" width="8.7109375" style="38" customWidth="1"/>
    <col min="13058" max="13058" width="45.7109375" style="38" customWidth="1"/>
    <col min="13059" max="13059" width="15.7109375" style="38" customWidth="1"/>
    <col min="13060" max="13061" width="17.7109375" style="38" customWidth="1"/>
    <col min="13062" max="13062" width="15.28515625" style="38" customWidth="1"/>
    <col min="13063" max="13063" width="35.7109375" style="38" customWidth="1"/>
    <col min="13064" max="13064" width="17.7109375" style="38" customWidth="1"/>
    <col min="13065" max="13065" width="15.28515625" style="38" customWidth="1"/>
    <col min="13066" max="13066" width="30.7109375" style="38" customWidth="1"/>
    <col min="13067" max="13312" width="7.5703125" style="38"/>
    <col min="13313" max="13313" width="8.7109375" style="38" customWidth="1"/>
    <col min="13314" max="13314" width="45.7109375" style="38" customWidth="1"/>
    <col min="13315" max="13315" width="15.7109375" style="38" customWidth="1"/>
    <col min="13316" max="13317" width="17.7109375" style="38" customWidth="1"/>
    <col min="13318" max="13318" width="15.28515625" style="38" customWidth="1"/>
    <col min="13319" max="13319" width="35.7109375" style="38" customWidth="1"/>
    <col min="13320" max="13320" width="17.7109375" style="38" customWidth="1"/>
    <col min="13321" max="13321" width="15.28515625" style="38" customWidth="1"/>
    <col min="13322" max="13322" width="30.7109375" style="38" customWidth="1"/>
    <col min="13323" max="13568" width="7.5703125" style="38"/>
    <col min="13569" max="13569" width="8.7109375" style="38" customWidth="1"/>
    <col min="13570" max="13570" width="45.7109375" style="38" customWidth="1"/>
    <col min="13571" max="13571" width="15.7109375" style="38" customWidth="1"/>
    <col min="13572" max="13573" width="17.7109375" style="38" customWidth="1"/>
    <col min="13574" max="13574" width="15.28515625" style="38" customWidth="1"/>
    <col min="13575" max="13575" width="35.7109375" style="38" customWidth="1"/>
    <col min="13576" max="13576" width="17.7109375" style="38" customWidth="1"/>
    <col min="13577" max="13577" width="15.28515625" style="38" customWidth="1"/>
    <col min="13578" max="13578" width="30.7109375" style="38" customWidth="1"/>
    <col min="13579" max="13824" width="7.5703125" style="38"/>
    <col min="13825" max="13825" width="8.7109375" style="38" customWidth="1"/>
    <col min="13826" max="13826" width="45.7109375" style="38" customWidth="1"/>
    <col min="13827" max="13827" width="15.7109375" style="38" customWidth="1"/>
    <col min="13828" max="13829" width="17.7109375" style="38" customWidth="1"/>
    <col min="13830" max="13830" width="15.28515625" style="38" customWidth="1"/>
    <col min="13831" max="13831" width="35.7109375" style="38" customWidth="1"/>
    <col min="13832" max="13832" width="17.7109375" style="38" customWidth="1"/>
    <col min="13833" max="13833" width="15.28515625" style="38" customWidth="1"/>
    <col min="13834" max="13834" width="30.7109375" style="38" customWidth="1"/>
    <col min="13835" max="14080" width="7.5703125" style="38"/>
    <col min="14081" max="14081" width="8.7109375" style="38" customWidth="1"/>
    <col min="14082" max="14082" width="45.7109375" style="38" customWidth="1"/>
    <col min="14083" max="14083" width="15.7109375" style="38" customWidth="1"/>
    <col min="14084" max="14085" width="17.7109375" style="38" customWidth="1"/>
    <col min="14086" max="14086" width="15.28515625" style="38" customWidth="1"/>
    <col min="14087" max="14087" width="35.7109375" style="38" customWidth="1"/>
    <col min="14088" max="14088" width="17.7109375" style="38" customWidth="1"/>
    <col min="14089" max="14089" width="15.28515625" style="38" customWidth="1"/>
    <col min="14090" max="14090" width="30.7109375" style="38" customWidth="1"/>
    <col min="14091" max="14336" width="7.5703125" style="38"/>
    <col min="14337" max="14337" width="8.7109375" style="38" customWidth="1"/>
    <col min="14338" max="14338" width="45.7109375" style="38" customWidth="1"/>
    <col min="14339" max="14339" width="15.7109375" style="38" customWidth="1"/>
    <col min="14340" max="14341" width="17.7109375" style="38" customWidth="1"/>
    <col min="14342" max="14342" width="15.28515625" style="38" customWidth="1"/>
    <col min="14343" max="14343" width="35.7109375" style="38" customWidth="1"/>
    <col min="14344" max="14344" width="17.7109375" style="38" customWidth="1"/>
    <col min="14345" max="14345" width="15.28515625" style="38" customWidth="1"/>
    <col min="14346" max="14346" width="30.7109375" style="38" customWidth="1"/>
    <col min="14347" max="14592" width="7.5703125" style="38"/>
    <col min="14593" max="14593" width="8.7109375" style="38" customWidth="1"/>
    <col min="14594" max="14594" width="45.7109375" style="38" customWidth="1"/>
    <col min="14595" max="14595" width="15.7109375" style="38" customWidth="1"/>
    <col min="14596" max="14597" width="17.7109375" style="38" customWidth="1"/>
    <col min="14598" max="14598" width="15.28515625" style="38" customWidth="1"/>
    <col min="14599" max="14599" width="35.7109375" style="38" customWidth="1"/>
    <col min="14600" max="14600" width="17.7109375" style="38" customWidth="1"/>
    <col min="14601" max="14601" width="15.28515625" style="38" customWidth="1"/>
    <col min="14602" max="14602" width="30.7109375" style="38" customWidth="1"/>
    <col min="14603" max="14848" width="7.5703125" style="38"/>
    <col min="14849" max="14849" width="8.7109375" style="38" customWidth="1"/>
    <col min="14850" max="14850" width="45.7109375" style="38" customWidth="1"/>
    <col min="14851" max="14851" width="15.7109375" style="38" customWidth="1"/>
    <col min="14852" max="14853" width="17.7109375" style="38" customWidth="1"/>
    <col min="14854" max="14854" width="15.28515625" style="38" customWidth="1"/>
    <col min="14855" max="14855" width="35.7109375" style="38" customWidth="1"/>
    <col min="14856" max="14856" width="17.7109375" style="38" customWidth="1"/>
    <col min="14857" max="14857" width="15.28515625" style="38" customWidth="1"/>
    <col min="14858" max="14858" width="30.7109375" style="38" customWidth="1"/>
    <col min="14859" max="15104" width="7.5703125" style="38"/>
    <col min="15105" max="15105" width="8.7109375" style="38" customWidth="1"/>
    <col min="15106" max="15106" width="45.7109375" style="38" customWidth="1"/>
    <col min="15107" max="15107" width="15.7109375" style="38" customWidth="1"/>
    <col min="15108" max="15109" width="17.7109375" style="38" customWidth="1"/>
    <col min="15110" max="15110" width="15.28515625" style="38" customWidth="1"/>
    <col min="15111" max="15111" width="35.7109375" style="38" customWidth="1"/>
    <col min="15112" max="15112" width="17.7109375" style="38" customWidth="1"/>
    <col min="15113" max="15113" width="15.28515625" style="38" customWidth="1"/>
    <col min="15114" max="15114" width="30.7109375" style="38" customWidth="1"/>
    <col min="15115" max="15360" width="7.5703125" style="38"/>
    <col min="15361" max="15361" width="8.7109375" style="38" customWidth="1"/>
    <col min="15362" max="15362" width="45.7109375" style="38" customWidth="1"/>
    <col min="15363" max="15363" width="15.7109375" style="38" customWidth="1"/>
    <col min="15364" max="15365" width="17.7109375" style="38" customWidth="1"/>
    <col min="15366" max="15366" width="15.28515625" style="38" customWidth="1"/>
    <col min="15367" max="15367" width="35.7109375" style="38" customWidth="1"/>
    <col min="15368" max="15368" width="17.7109375" style="38" customWidth="1"/>
    <col min="15369" max="15369" width="15.28515625" style="38" customWidth="1"/>
    <col min="15370" max="15370" width="30.7109375" style="38" customWidth="1"/>
    <col min="15371" max="15616" width="7.5703125" style="38"/>
    <col min="15617" max="15617" width="8.7109375" style="38" customWidth="1"/>
    <col min="15618" max="15618" width="45.7109375" style="38" customWidth="1"/>
    <col min="15619" max="15619" width="15.7109375" style="38" customWidth="1"/>
    <col min="15620" max="15621" width="17.7109375" style="38" customWidth="1"/>
    <col min="15622" max="15622" width="15.28515625" style="38" customWidth="1"/>
    <col min="15623" max="15623" width="35.7109375" style="38" customWidth="1"/>
    <col min="15624" max="15624" width="17.7109375" style="38" customWidth="1"/>
    <col min="15625" max="15625" width="15.28515625" style="38" customWidth="1"/>
    <col min="15626" max="15626" width="30.7109375" style="38" customWidth="1"/>
    <col min="15627" max="15872" width="7.5703125" style="38"/>
    <col min="15873" max="15873" width="8.7109375" style="38" customWidth="1"/>
    <col min="15874" max="15874" width="45.7109375" style="38" customWidth="1"/>
    <col min="15875" max="15875" width="15.7109375" style="38" customWidth="1"/>
    <col min="15876" max="15877" width="17.7109375" style="38" customWidth="1"/>
    <col min="15878" max="15878" width="15.28515625" style="38" customWidth="1"/>
    <col min="15879" max="15879" width="35.7109375" style="38" customWidth="1"/>
    <col min="15880" max="15880" width="17.7109375" style="38" customWidth="1"/>
    <col min="15881" max="15881" width="15.28515625" style="38" customWidth="1"/>
    <col min="15882" max="15882" width="30.7109375" style="38" customWidth="1"/>
    <col min="15883" max="16128" width="7.5703125" style="38"/>
    <col min="16129" max="16129" width="8.7109375" style="38" customWidth="1"/>
    <col min="16130" max="16130" width="45.7109375" style="38" customWidth="1"/>
    <col min="16131" max="16131" width="15.7109375" style="38" customWidth="1"/>
    <col min="16132" max="16133" width="17.7109375" style="38" customWidth="1"/>
    <col min="16134" max="16134" width="15.28515625" style="38" customWidth="1"/>
    <col min="16135" max="16135" width="35.7109375" style="38" customWidth="1"/>
    <col min="16136" max="16136" width="17.7109375" style="38" customWidth="1"/>
    <col min="16137" max="16137" width="15.28515625" style="38" customWidth="1"/>
    <col min="16138" max="16138" width="30.7109375" style="38" customWidth="1"/>
    <col min="16139" max="16384" width="7.5703125" style="38"/>
  </cols>
  <sheetData>
    <row r="1" spans="1:10" ht="18" customHeight="1" x14ac:dyDescent="0.25">
      <c r="A1" s="1775" t="s">
        <v>617</v>
      </c>
      <c r="B1" s="1775"/>
      <c r="C1" s="1775"/>
      <c r="D1" s="1775"/>
      <c r="E1" s="1775"/>
      <c r="F1" s="1775"/>
      <c r="G1" s="1775"/>
      <c r="H1" s="1775"/>
      <c r="I1" s="1775"/>
      <c r="J1" s="1775"/>
    </row>
    <row r="2" spans="1:10" ht="18" customHeight="1" x14ac:dyDescent="0.25">
      <c r="A2" s="1775" t="s">
        <v>73</v>
      </c>
      <c r="B2" s="1775"/>
      <c r="C2" s="1775"/>
      <c r="D2" s="1775"/>
      <c r="E2" s="1775"/>
      <c r="F2" s="1775"/>
      <c r="G2" s="1775"/>
      <c r="H2" s="1775"/>
      <c r="I2" s="1775"/>
      <c r="J2" s="1775"/>
    </row>
    <row r="3" spans="1:10" ht="18.75" x14ac:dyDescent="0.3">
      <c r="A3" s="2010" t="s">
        <v>245</v>
      </c>
      <c r="B3" s="2010"/>
      <c r="C3" s="2010"/>
      <c r="D3" s="2010"/>
      <c r="E3" s="2010"/>
      <c r="F3" s="2010"/>
      <c r="G3" s="2010"/>
      <c r="H3" s="2010"/>
      <c r="I3" s="2010"/>
      <c r="J3" s="2010"/>
    </row>
    <row r="4" spans="1:10" ht="18.75" x14ac:dyDescent="0.25">
      <c r="A4" s="1775" t="s">
        <v>1713</v>
      </c>
      <c r="B4" s="1775"/>
      <c r="C4" s="1775"/>
      <c r="D4" s="1775"/>
      <c r="E4" s="1775"/>
      <c r="F4" s="1775"/>
      <c r="G4" s="1775"/>
      <c r="H4" s="1775"/>
      <c r="I4" s="1775"/>
      <c r="J4" s="1775"/>
    </row>
    <row r="5" spans="1:10" ht="18.75" x14ac:dyDescent="0.25">
      <c r="A5" s="1775"/>
      <c r="B5" s="1775"/>
      <c r="C5" s="1775"/>
      <c r="D5" s="1775"/>
      <c r="E5" s="1775"/>
      <c r="F5" s="1775"/>
      <c r="G5" s="1775"/>
      <c r="H5" s="1775"/>
      <c r="I5" s="1775"/>
      <c r="J5" s="1775"/>
    </row>
    <row r="6" spans="1:10" ht="137.25" customHeight="1" x14ac:dyDescent="0.25">
      <c r="A6" s="1464" t="s">
        <v>1</v>
      </c>
      <c r="B6" s="1424" t="s">
        <v>2</v>
      </c>
      <c r="C6" s="1424" t="s">
        <v>3</v>
      </c>
      <c r="D6" s="110" t="s">
        <v>1263</v>
      </c>
      <c r="E6" s="111" t="s">
        <v>1714</v>
      </c>
      <c r="F6" s="111" t="s">
        <v>4</v>
      </c>
      <c r="G6" s="1424" t="s">
        <v>5</v>
      </c>
      <c r="H6" s="1424" t="s">
        <v>1715</v>
      </c>
      <c r="I6" s="1424" t="s">
        <v>6</v>
      </c>
      <c r="J6" s="1424" t="s">
        <v>7</v>
      </c>
    </row>
    <row r="7" spans="1:10" s="39" customFormat="1" ht="20.25" customHeight="1" x14ac:dyDescent="0.25">
      <c r="A7" s="1464">
        <v>1</v>
      </c>
      <c r="B7" s="194">
        <v>2</v>
      </c>
      <c r="C7" s="194">
        <v>3</v>
      </c>
      <c r="D7" s="194">
        <v>4</v>
      </c>
      <c r="E7" s="194">
        <v>5</v>
      </c>
      <c r="F7" s="194">
        <v>6</v>
      </c>
      <c r="G7" s="194">
        <v>7</v>
      </c>
      <c r="H7" s="194">
        <v>8</v>
      </c>
      <c r="I7" s="194">
        <v>9</v>
      </c>
      <c r="J7" s="1424">
        <v>10</v>
      </c>
    </row>
    <row r="8" spans="1:10" s="39" customFormat="1" ht="20.25" customHeight="1" x14ac:dyDescent="0.25">
      <c r="A8" s="2002" t="s">
        <v>246</v>
      </c>
      <c r="B8" s="2002"/>
      <c r="C8" s="2002"/>
      <c r="D8" s="2002"/>
      <c r="E8" s="2002"/>
      <c r="F8" s="2002"/>
      <c r="G8" s="2002"/>
      <c r="H8" s="2002"/>
      <c r="I8" s="2002"/>
      <c r="J8" s="2002"/>
    </row>
    <row r="9" spans="1:10" s="39" customFormat="1" ht="22.5" customHeight="1" x14ac:dyDescent="0.25">
      <c r="A9" s="1998" t="s">
        <v>9</v>
      </c>
      <c r="B9" s="1999" t="s">
        <v>247</v>
      </c>
      <c r="C9" s="1474" t="s">
        <v>15</v>
      </c>
      <c r="D9" s="1444">
        <f>D10</f>
        <v>327470.43699999998</v>
      </c>
      <c r="E9" s="1444">
        <f>E10</f>
        <v>229847.88999999998</v>
      </c>
      <c r="F9" s="1444">
        <f>E9/D9*100</f>
        <v>70.188897692770965</v>
      </c>
      <c r="G9" s="1444"/>
      <c r="H9" s="1444">
        <f>H10</f>
        <v>229847.88999999998</v>
      </c>
      <c r="I9" s="1444">
        <f>H9/D9*100</f>
        <v>70.188897692770965</v>
      </c>
      <c r="J9" s="2002"/>
    </row>
    <row r="10" spans="1:10" s="11" customFormat="1" ht="93.75" x14ac:dyDescent="0.25">
      <c r="A10" s="1998"/>
      <c r="B10" s="1999"/>
      <c r="C10" s="195" t="s">
        <v>19</v>
      </c>
      <c r="D10" s="1444">
        <f>D11+D17+D18+D30</f>
        <v>327470.43699999998</v>
      </c>
      <c r="E10" s="1444">
        <f>E11+E18+E30+E36</f>
        <v>229847.88999999998</v>
      </c>
      <c r="F10" s="1444">
        <f t="shared" ref="F10:F35" si="0">E10/D10*100</f>
        <v>70.188897692770965</v>
      </c>
      <c r="G10" s="1444"/>
      <c r="H10" s="1444">
        <f t="shared" ref="H10:H18" si="1">E10</f>
        <v>229847.88999999998</v>
      </c>
      <c r="I10" s="1444">
        <f t="shared" ref="I10:I15" si="2">H10/D10*100</f>
        <v>70.188897692770965</v>
      </c>
      <c r="J10" s="2002"/>
    </row>
    <row r="11" spans="1:10" s="11" customFormat="1" ht="130.5" customHeight="1" x14ac:dyDescent="0.25">
      <c r="A11" s="1530" t="s">
        <v>10</v>
      </c>
      <c r="B11" s="155" t="s">
        <v>422</v>
      </c>
      <c r="C11" s="196" t="s">
        <v>19</v>
      </c>
      <c r="D11" s="1434">
        <v>273590.8</v>
      </c>
      <c r="E11" s="1434">
        <v>214749.99</v>
      </c>
      <c r="F11" s="110">
        <f t="shared" si="0"/>
        <v>78.493132810021393</v>
      </c>
      <c r="G11" s="1531" t="s">
        <v>1902</v>
      </c>
      <c r="H11" s="1434">
        <v>214749.99</v>
      </c>
      <c r="I11" s="110">
        <f t="shared" si="2"/>
        <v>78.493132810021393</v>
      </c>
      <c r="J11" s="1462"/>
    </row>
    <row r="12" spans="1:10" ht="93.75" hidden="1" customHeight="1" x14ac:dyDescent="0.25">
      <c r="A12" s="689" t="s">
        <v>77</v>
      </c>
      <c r="B12" s="657" t="s">
        <v>423</v>
      </c>
      <c r="C12" s="196" t="s">
        <v>19</v>
      </c>
      <c r="D12" s="1434">
        <v>0</v>
      </c>
      <c r="E12" s="1434">
        <v>0</v>
      </c>
      <c r="F12" s="110">
        <v>0</v>
      </c>
      <c r="G12" s="301" t="s">
        <v>437</v>
      </c>
      <c r="H12" s="1434">
        <f t="shared" si="1"/>
        <v>0</v>
      </c>
      <c r="I12" s="110">
        <v>0</v>
      </c>
      <c r="J12" s="690"/>
    </row>
    <row r="13" spans="1:10" ht="95.25" hidden="1" customHeight="1" x14ac:dyDescent="0.25">
      <c r="A13" s="689" t="s">
        <v>78</v>
      </c>
      <c r="B13" s="657" t="s">
        <v>424</v>
      </c>
      <c r="C13" s="196" t="s">
        <v>19</v>
      </c>
      <c r="D13" s="1434">
        <v>15394</v>
      </c>
      <c r="E13" s="1434">
        <v>3848.5</v>
      </c>
      <c r="F13" s="110">
        <f>E13/D13*100</f>
        <v>25</v>
      </c>
      <c r="G13" s="301" t="s">
        <v>657</v>
      </c>
      <c r="H13" s="1434">
        <f t="shared" si="1"/>
        <v>3848.5</v>
      </c>
      <c r="I13" s="110">
        <f t="shared" si="2"/>
        <v>25</v>
      </c>
      <c r="J13" s="690"/>
    </row>
    <row r="14" spans="1:10" ht="90.75" hidden="1" customHeight="1" x14ac:dyDescent="0.25">
      <c r="A14" s="689" t="s">
        <v>248</v>
      </c>
      <c r="B14" s="197" t="s">
        <v>425</v>
      </c>
      <c r="C14" s="196" t="s">
        <v>19</v>
      </c>
      <c r="D14" s="1434">
        <v>210625.5</v>
      </c>
      <c r="E14" s="1434">
        <v>52656.4</v>
      </c>
      <c r="F14" s="110">
        <f t="shared" si="0"/>
        <v>25.000011869408024</v>
      </c>
      <c r="G14" s="301" t="s">
        <v>549</v>
      </c>
      <c r="H14" s="1434">
        <f t="shared" si="1"/>
        <v>52656.4</v>
      </c>
      <c r="I14" s="110">
        <f t="shared" si="2"/>
        <v>25.000011869408024</v>
      </c>
      <c r="J14" s="690"/>
    </row>
    <row r="15" spans="1:10" ht="98.25" hidden="1" customHeight="1" x14ac:dyDescent="0.25">
      <c r="A15" s="689" t="s">
        <v>249</v>
      </c>
      <c r="B15" s="197" t="s">
        <v>426</v>
      </c>
      <c r="C15" s="196" t="s">
        <v>19</v>
      </c>
      <c r="D15" s="1434">
        <v>28700.3</v>
      </c>
      <c r="E15" s="1434">
        <v>7175</v>
      </c>
      <c r="F15" s="110">
        <f t="shared" si="0"/>
        <v>24.99973867868977</v>
      </c>
      <c r="G15" s="301" t="s">
        <v>658</v>
      </c>
      <c r="H15" s="1434">
        <f t="shared" si="1"/>
        <v>7175</v>
      </c>
      <c r="I15" s="110">
        <f t="shared" si="2"/>
        <v>24.99973867868977</v>
      </c>
      <c r="J15" s="690"/>
    </row>
    <row r="16" spans="1:10" ht="93.75" hidden="1" customHeight="1" x14ac:dyDescent="0.25">
      <c r="A16" s="689" t="s">
        <v>586</v>
      </c>
      <c r="B16" s="197" t="s">
        <v>587</v>
      </c>
      <c r="C16" s="196" t="s">
        <v>19</v>
      </c>
      <c r="D16" s="1434">
        <v>0</v>
      </c>
      <c r="E16" s="1434">
        <v>0</v>
      </c>
      <c r="F16" s="110">
        <v>0</v>
      </c>
      <c r="G16" s="301"/>
      <c r="H16" s="1434">
        <f t="shared" si="1"/>
        <v>0</v>
      </c>
      <c r="I16" s="110">
        <v>0</v>
      </c>
      <c r="J16" s="690" t="s">
        <v>659</v>
      </c>
    </row>
    <row r="17" spans="1:10" ht="113.25" customHeight="1" x14ac:dyDescent="0.25">
      <c r="A17" s="1530" t="s">
        <v>11</v>
      </c>
      <c r="B17" s="197" t="s">
        <v>1432</v>
      </c>
      <c r="C17" s="196" t="s">
        <v>19</v>
      </c>
      <c r="D17" s="1434">
        <v>19000</v>
      </c>
      <c r="E17" s="1434">
        <v>0</v>
      </c>
      <c r="F17" s="110">
        <v>0</v>
      </c>
      <c r="G17" s="301" t="s">
        <v>1903</v>
      </c>
      <c r="H17" s="1434">
        <f t="shared" si="1"/>
        <v>0</v>
      </c>
      <c r="I17" s="110">
        <v>0</v>
      </c>
      <c r="J17" s="1462" t="s">
        <v>1367</v>
      </c>
    </row>
    <row r="18" spans="1:10" ht="21" customHeight="1" x14ac:dyDescent="0.25">
      <c r="A18" s="2004" t="s">
        <v>11</v>
      </c>
      <c r="B18" s="2005" t="s">
        <v>1434</v>
      </c>
      <c r="C18" s="2008" t="s">
        <v>19</v>
      </c>
      <c r="D18" s="2000">
        <v>24183.937000000002</v>
      </c>
      <c r="E18" s="2000">
        <v>10126.9</v>
      </c>
      <c r="F18" s="2003">
        <f>E18/D18*100</f>
        <v>41.874488839430896</v>
      </c>
      <c r="G18" s="2009" t="s">
        <v>1904</v>
      </c>
      <c r="H18" s="2000">
        <f t="shared" si="1"/>
        <v>10126.9</v>
      </c>
      <c r="I18" s="2003">
        <f>H18/D18*100</f>
        <v>41.874488839430896</v>
      </c>
      <c r="J18" s="1803" t="s">
        <v>1367</v>
      </c>
    </row>
    <row r="19" spans="1:10" ht="72.75" customHeight="1" x14ac:dyDescent="0.25">
      <c r="A19" s="2004"/>
      <c r="B19" s="2005"/>
      <c r="C19" s="2008"/>
      <c r="D19" s="2000"/>
      <c r="E19" s="2000"/>
      <c r="F19" s="2003"/>
      <c r="G19" s="2009"/>
      <c r="H19" s="2000"/>
      <c r="I19" s="2003"/>
      <c r="J19" s="1803"/>
    </row>
    <row r="20" spans="1:10" ht="102.75" hidden="1" customHeight="1" x14ac:dyDescent="0.25">
      <c r="A20" s="1530" t="s">
        <v>31</v>
      </c>
      <c r="B20" s="657" t="s">
        <v>427</v>
      </c>
      <c r="C20" s="196" t="s">
        <v>19</v>
      </c>
      <c r="D20" s="110">
        <v>14550.3</v>
      </c>
      <c r="E20" s="110">
        <v>0</v>
      </c>
      <c r="F20" s="110">
        <f>E20/D20*100</f>
        <v>0</v>
      </c>
      <c r="G20" s="301" t="s">
        <v>660</v>
      </c>
      <c r="H20" s="1434">
        <f t="shared" ref="H20:I39" si="3">E20</f>
        <v>0</v>
      </c>
      <c r="I20" s="110">
        <f>H20/D20*100</f>
        <v>0</v>
      </c>
      <c r="J20" s="1462" t="s">
        <v>661</v>
      </c>
    </row>
    <row r="21" spans="1:10" ht="62.25" hidden="1" customHeight="1" x14ac:dyDescent="0.25">
      <c r="A21" s="1530" t="s">
        <v>33</v>
      </c>
      <c r="B21" s="657" t="s">
        <v>428</v>
      </c>
      <c r="C21" s="196" t="s">
        <v>20</v>
      </c>
      <c r="D21" s="110">
        <v>0</v>
      </c>
      <c r="E21" s="110">
        <v>0</v>
      </c>
      <c r="F21" s="110">
        <v>0</v>
      </c>
      <c r="G21" s="301"/>
      <c r="H21" s="1434">
        <f t="shared" si="3"/>
        <v>0</v>
      </c>
      <c r="I21" s="110">
        <v>0</v>
      </c>
      <c r="J21" s="1462" t="s">
        <v>659</v>
      </c>
    </row>
    <row r="22" spans="1:10" ht="90" hidden="1" customHeight="1" x14ac:dyDescent="0.25">
      <c r="A22" s="1530" t="s">
        <v>35</v>
      </c>
      <c r="B22" s="657" t="s">
        <v>588</v>
      </c>
      <c r="C22" s="196" t="s">
        <v>19</v>
      </c>
      <c r="D22" s="110">
        <v>0</v>
      </c>
      <c r="E22" s="110">
        <v>0</v>
      </c>
      <c r="F22" s="110">
        <v>0</v>
      </c>
      <c r="G22" s="301"/>
      <c r="H22" s="1434">
        <f t="shared" si="3"/>
        <v>0</v>
      </c>
      <c r="I22" s="110">
        <v>0</v>
      </c>
      <c r="J22" s="1462" t="s">
        <v>659</v>
      </c>
    </row>
    <row r="23" spans="1:10" ht="81" hidden="1" customHeight="1" x14ac:dyDescent="0.25">
      <c r="A23" s="1530" t="s">
        <v>37</v>
      </c>
      <c r="B23" s="657" t="s">
        <v>429</v>
      </c>
      <c r="C23" s="196" t="s">
        <v>20</v>
      </c>
      <c r="D23" s="110">
        <v>0</v>
      </c>
      <c r="E23" s="110">
        <v>0</v>
      </c>
      <c r="F23" s="110">
        <v>0</v>
      </c>
      <c r="G23" s="301"/>
      <c r="H23" s="1434">
        <f t="shared" si="3"/>
        <v>0</v>
      </c>
      <c r="I23" s="110">
        <v>0</v>
      </c>
      <c r="J23" s="1462" t="s">
        <v>659</v>
      </c>
    </row>
    <row r="24" spans="1:10" ht="120" hidden="1" customHeight="1" x14ac:dyDescent="0.25">
      <c r="A24" s="1530" t="s">
        <v>550</v>
      </c>
      <c r="B24" s="657" t="s">
        <v>662</v>
      </c>
      <c r="C24" s="196" t="s">
        <v>19</v>
      </c>
      <c r="D24" s="110">
        <v>5500</v>
      </c>
      <c r="E24" s="110">
        <v>543.1</v>
      </c>
      <c r="F24" s="110">
        <f t="shared" si="0"/>
        <v>9.874545454545455</v>
      </c>
      <c r="G24" s="301" t="s">
        <v>663</v>
      </c>
      <c r="H24" s="1434">
        <f t="shared" si="3"/>
        <v>543.1</v>
      </c>
      <c r="I24" s="110">
        <f t="shared" ref="I24:I35" si="4">H24/D24*100</f>
        <v>9.874545454545455</v>
      </c>
      <c r="J24" s="1462" t="s">
        <v>1004</v>
      </c>
    </row>
    <row r="25" spans="1:10" ht="96" hidden="1" customHeight="1" x14ac:dyDescent="0.25">
      <c r="A25" s="1530" t="s">
        <v>551</v>
      </c>
      <c r="B25" s="657" t="s">
        <v>665</v>
      </c>
      <c r="C25" s="196" t="s">
        <v>19</v>
      </c>
      <c r="D25" s="110">
        <v>11500</v>
      </c>
      <c r="E25" s="110">
        <v>1775.5</v>
      </c>
      <c r="F25" s="110">
        <f t="shared" si="0"/>
        <v>15.439130434782609</v>
      </c>
      <c r="G25" s="301" t="s">
        <v>663</v>
      </c>
      <c r="H25" s="1434">
        <f t="shared" si="3"/>
        <v>1775.5</v>
      </c>
      <c r="I25" s="110">
        <f t="shared" si="4"/>
        <v>15.439130434782609</v>
      </c>
      <c r="J25" s="1462" t="s">
        <v>664</v>
      </c>
    </row>
    <row r="26" spans="1:10" ht="103.5" hidden="1" customHeight="1" x14ac:dyDescent="0.25">
      <c r="A26" s="1530" t="s">
        <v>552</v>
      </c>
      <c r="B26" s="657" t="s">
        <v>666</v>
      </c>
      <c r="C26" s="196" t="s">
        <v>19</v>
      </c>
      <c r="D26" s="110">
        <v>511.6</v>
      </c>
      <c r="E26" s="110">
        <v>0</v>
      </c>
      <c r="F26" s="110">
        <f t="shared" si="0"/>
        <v>0</v>
      </c>
      <c r="G26" s="301"/>
      <c r="H26" s="1434">
        <f t="shared" si="3"/>
        <v>0</v>
      </c>
      <c r="I26" s="110">
        <f t="shared" si="4"/>
        <v>0</v>
      </c>
      <c r="J26" s="1462" t="s">
        <v>661</v>
      </c>
    </row>
    <row r="27" spans="1:10" ht="96" hidden="1" customHeight="1" x14ac:dyDescent="0.25">
      <c r="A27" s="1530" t="s">
        <v>667</v>
      </c>
      <c r="B27" s="657" t="s">
        <v>829</v>
      </c>
      <c r="C27" s="196" t="s">
        <v>19</v>
      </c>
      <c r="D27" s="110">
        <v>1950</v>
      </c>
      <c r="E27" s="110">
        <v>0</v>
      </c>
      <c r="F27" s="110">
        <f t="shared" si="0"/>
        <v>0</v>
      </c>
      <c r="G27" s="301"/>
      <c r="H27" s="1434">
        <f t="shared" si="3"/>
        <v>0</v>
      </c>
      <c r="I27" s="110">
        <f t="shared" si="4"/>
        <v>0</v>
      </c>
      <c r="J27" s="1462" t="s">
        <v>668</v>
      </c>
    </row>
    <row r="28" spans="1:10" ht="96.75" hidden="1" customHeight="1" x14ac:dyDescent="0.25">
      <c r="A28" s="1530" t="s">
        <v>669</v>
      </c>
      <c r="B28" s="657" t="s">
        <v>828</v>
      </c>
      <c r="C28" s="196" t="s">
        <v>19</v>
      </c>
      <c r="D28" s="110">
        <v>10000</v>
      </c>
      <c r="E28" s="110">
        <v>0</v>
      </c>
      <c r="F28" s="110">
        <f t="shared" si="0"/>
        <v>0</v>
      </c>
      <c r="G28" s="301"/>
      <c r="H28" s="1434">
        <f t="shared" si="3"/>
        <v>0</v>
      </c>
      <c r="I28" s="110">
        <f t="shared" si="4"/>
        <v>0</v>
      </c>
      <c r="J28" s="1462" t="s">
        <v>670</v>
      </c>
    </row>
    <row r="29" spans="1:10" ht="1.5" customHeight="1" x14ac:dyDescent="0.25">
      <c r="A29" s="1530" t="s">
        <v>671</v>
      </c>
      <c r="B29" s="657" t="s">
        <v>672</v>
      </c>
      <c r="C29" s="196" t="s">
        <v>19</v>
      </c>
      <c r="D29" s="110">
        <v>12000</v>
      </c>
      <c r="E29" s="110">
        <v>0</v>
      </c>
      <c r="F29" s="110">
        <f t="shared" si="0"/>
        <v>0</v>
      </c>
      <c r="G29" s="301"/>
      <c r="H29" s="1434">
        <f t="shared" si="3"/>
        <v>0</v>
      </c>
      <c r="I29" s="110">
        <f t="shared" si="4"/>
        <v>0</v>
      </c>
      <c r="J29" s="1462" t="s">
        <v>668</v>
      </c>
    </row>
    <row r="30" spans="1:10" ht="150" x14ac:dyDescent="0.25">
      <c r="A30" s="1532" t="s">
        <v>42</v>
      </c>
      <c r="B30" s="197" t="s">
        <v>1435</v>
      </c>
      <c r="C30" s="196" t="s">
        <v>19</v>
      </c>
      <c r="D30" s="1434">
        <v>10695.7</v>
      </c>
      <c r="E30" s="1434">
        <v>4971</v>
      </c>
      <c r="F30" s="110">
        <f t="shared" si="0"/>
        <v>46.476621446001658</v>
      </c>
      <c r="G30" s="196" t="s">
        <v>1905</v>
      </c>
      <c r="H30" s="1434">
        <f t="shared" si="3"/>
        <v>4971</v>
      </c>
      <c r="I30" s="110">
        <f t="shared" si="4"/>
        <v>46.476621446001658</v>
      </c>
      <c r="J30" s="1423" t="s">
        <v>1367</v>
      </c>
    </row>
    <row r="31" spans="1:10" ht="409.5" hidden="1" customHeight="1" x14ac:dyDescent="0.25">
      <c r="A31" s="2004" t="s">
        <v>80</v>
      </c>
      <c r="B31" s="2005" t="s">
        <v>430</v>
      </c>
      <c r="C31" s="2006" t="s">
        <v>19</v>
      </c>
      <c r="D31" s="2003">
        <v>6340</v>
      </c>
      <c r="E31" s="2003">
        <v>971.1</v>
      </c>
      <c r="F31" s="2003">
        <f t="shared" si="0"/>
        <v>15.317034700315457</v>
      </c>
      <c r="G31" s="2007" t="s">
        <v>684</v>
      </c>
      <c r="H31" s="2003">
        <f t="shared" si="3"/>
        <v>971.1</v>
      </c>
      <c r="I31" s="2003">
        <f t="shared" si="4"/>
        <v>15.317034700315457</v>
      </c>
      <c r="J31" s="1803"/>
    </row>
    <row r="32" spans="1:10" ht="69" hidden="1" customHeight="1" x14ac:dyDescent="0.25">
      <c r="A32" s="2004"/>
      <c r="B32" s="2005"/>
      <c r="C32" s="2006"/>
      <c r="D32" s="2003"/>
      <c r="E32" s="2003"/>
      <c r="F32" s="2003"/>
      <c r="G32" s="2007"/>
      <c r="H32" s="2003"/>
      <c r="I32" s="2003"/>
      <c r="J32" s="1803"/>
    </row>
    <row r="33" spans="1:10" s="11" customFormat="1" ht="252" hidden="1" customHeight="1" x14ac:dyDescent="0.25">
      <c r="A33" s="1533" t="s">
        <v>205</v>
      </c>
      <c r="B33" s="197" t="s">
        <v>431</v>
      </c>
      <c r="C33" s="1482" t="s">
        <v>19</v>
      </c>
      <c r="D33" s="110">
        <v>565</v>
      </c>
      <c r="E33" s="110">
        <v>98</v>
      </c>
      <c r="F33" s="110">
        <f t="shared" si="0"/>
        <v>17.345132743362832</v>
      </c>
      <c r="G33" s="301" t="s">
        <v>685</v>
      </c>
      <c r="H33" s="110">
        <f t="shared" si="3"/>
        <v>98</v>
      </c>
      <c r="I33" s="110">
        <f t="shared" si="4"/>
        <v>17.345132743362832</v>
      </c>
      <c r="J33" s="223"/>
    </row>
    <row r="34" spans="1:10" ht="213.75" hidden="1" customHeight="1" x14ac:dyDescent="0.25">
      <c r="A34" s="1530" t="s">
        <v>206</v>
      </c>
      <c r="B34" s="197" t="s">
        <v>432</v>
      </c>
      <c r="C34" s="196" t="s">
        <v>19</v>
      </c>
      <c r="D34" s="110">
        <v>30</v>
      </c>
      <c r="E34" s="110">
        <v>0</v>
      </c>
      <c r="F34" s="110">
        <f t="shared" si="0"/>
        <v>0</v>
      </c>
      <c r="G34" s="301"/>
      <c r="H34" s="110">
        <f t="shared" si="3"/>
        <v>0</v>
      </c>
      <c r="I34" s="110">
        <f t="shared" si="4"/>
        <v>0</v>
      </c>
      <c r="J34" s="1442" t="s">
        <v>1005</v>
      </c>
    </row>
    <row r="35" spans="1:10" ht="140.25" hidden="1" customHeight="1" x14ac:dyDescent="0.25">
      <c r="A35" s="1530" t="s">
        <v>207</v>
      </c>
      <c r="B35" s="197" t="s">
        <v>433</v>
      </c>
      <c r="C35" s="196" t="s">
        <v>19</v>
      </c>
      <c r="D35" s="110">
        <v>900</v>
      </c>
      <c r="E35" s="110">
        <v>0</v>
      </c>
      <c r="F35" s="110">
        <f t="shared" si="0"/>
        <v>0</v>
      </c>
      <c r="G35" s="301"/>
      <c r="H35" s="110">
        <f t="shared" si="3"/>
        <v>0</v>
      </c>
      <c r="I35" s="110">
        <f t="shared" si="4"/>
        <v>0</v>
      </c>
      <c r="J35" s="1442" t="s">
        <v>673</v>
      </c>
    </row>
    <row r="36" spans="1:10" ht="3" hidden="1" customHeight="1" x14ac:dyDescent="0.25">
      <c r="A36" s="1530" t="s">
        <v>82</v>
      </c>
      <c r="B36" s="197" t="s">
        <v>434</v>
      </c>
      <c r="C36" s="196" t="s">
        <v>19</v>
      </c>
      <c r="D36" s="110">
        <v>0</v>
      </c>
      <c r="E36" s="110">
        <v>0</v>
      </c>
      <c r="F36" s="110">
        <v>0</v>
      </c>
      <c r="G36" s="301"/>
      <c r="H36" s="110">
        <f t="shared" si="3"/>
        <v>0</v>
      </c>
      <c r="I36" s="110">
        <v>0</v>
      </c>
      <c r="J36" s="1442" t="s">
        <v>659</v>
      </c>
    </row>
    <row r="37" spans="1:10" ht="98.25" customHeight="1" x14ac:dyDescent="0.25">
      <c r="A37" s="1534" t="s">
        <v>12</v>
      </c>
      <c r="B37" s="691" t="s">
        <v>1436</v>
      </c>
      <c r="C37" s="195" t="s">
        <v>19</v>
      </c>
      <c r="D37" s="1047">
        <v>0</v>
      </c>
      <c r="E37" s="1047">
        <v>0</v>
      </c>
      <c r="F37" s="1047">
        <v>0</v>
      </c>
      <c r="G37" s="201"/>
      <c r="H37" s="1047">
        <f t="shared" si="3"/>
        <v>0</v>
      </c>
      <c r="I37" s="1047">
        <f t="shared" si="3"/>
        <v>0</v>
      </c>
      <c r="J37" s="1535" t="s">
        <v>1433</v>
      </c>
    </row>
    <row r="38" spans="1:10" ht="117" hidden="1" customHeight="1" x14ac:dyDescent="0.25">
      <c r="A38" s="1530" t="s">
        <v>66</v>
      </c>
      <c r="B38" s="197" t="s">
        <v>1437</v>
      </c>
      <c r="C38" s="196" t="s">
        <v>19</v>
      </c>
      <c r="D38" s="1048">
        <v>0</v>
      </c>
      <c r="E38" s="1048">
        <v>0</v>
      </c>
      <c r="F38" s="1048">
        <v>0</v>
      </c>
      <c r="G38" s="1049"/>
      <c r="H38" s="1048">
        <f t="shared" si="3"/>
        <v>0</v>
      </c>
      <c r="I38" s="1048">
        <f t="shared" si="3"/>
        <v>0</v>
      </c>
      <c r="J38" s="1442" t="s">
        <v>827</v>
      </c>
    </row>
    <row r="39" spans="1:10" ht="141.75" hidden="1" customHeight="1" x14ac:dyDescent="0.25">
      <c r="A39" s="1530" t="s">
        <v>67</v>
      </c>
      <c r="B39" s="692" t="s">
        <v>1438</v>
      </c>
      <c r="C39" s="201" t="s">
        <v>19</v>
      </c>
      <c r="D39" s="1048">
        <v>0</v>
      </c>
      <c r="E39" s="1048">
        <v>0</v>
      </c>
      <c r="F39" s="1048">
        <v>0</v>
      </c>
      <c r="G39" s="1049"/>
      <c r="H39" s="1048">
        <f t="shared" si="3"/>
        <v>0</v>
      </c>
      <c r="I39" s="1048">
        <f t="shared" si="3"/>
        <v>0</v>
      </c>
      <c r="J39" s="1442" t="s">
        <v>827</v>
      </c>
    </row>
    <row r="40" spans="1:10" ht="18.75" x14ac:dyDescent="0.25">
      <c r="A40" s="2002"/>
      <c r="B40" s="2002" t="s">
        <v>39</v>
      </c>
      <c r="C40" s="195" t="s">
        <v>15</v>
      </c>
      <c r="D40" s="1444">
        <f>D41</f>
        <v>327470.43699999998</v>
      </c>
      <c r="E40" s="1444">
        <f>E41</f>
        <v>229847.88999999998</v>
      </c>
      <c r="F40" s="1444">
        <f>E40/D40*100</f>
        <v>70.188897692770965</v>
      </c>
      <c r="G40" s="1444"/>
      <c r="H40" s="1444">
        <f>H41</f>
        <v>229847.88999999998</v>
      </c>
      <c r="I40" s="1444">
        <f>H40/D40*100</f>
        <v>70.188897692770965</v>
      </c>
      <c r="J40" s="166"/>
    </row>
    <row r="41" spans="1:10" ht="93.75" x14ac:dyDescent="0.25">
      <c r="A41" s="2002"/>
      <c r="B41" s="2002"/>
      <c r="C41" s="195" t="s">
        <v>19</v>
      </c>
      <c r="D41" s="1444">
        <f>D10+D37</f>
        <v>327470.43699999998</v>
      </c>
      <c r="E41" s="1444">
        <f>E10</f>
        <v>229847.88999999998</v>
      </c>
      <c r="F41" s="1444">
        <f>E41/D41*100</f>
        <v>70.188897692770965</v>
      </c>
      <c r="G41" s="1444"/>
      <c r="H41" s="1444">
        <f>H10</f>
        <v>229847.88999999998</v>
      </c>
      <c r="I41" s="1444">
        <f>H41/D41*100</f>
        <v>70.188897692770965</v>
      </c>
      <c r="J41" s="166"/>
    </row>
    <row r="42" spans="1:10" ht="56.25" hidden="1" x14ac:dyDescent="0.25">
      <c r="A42" s="2002"/>
      <c r="B42" s="2002"/>
      <c r="C42" s="195" t="s">
        <v>20</v>
      </c>
      <c r="D42" s="1448" t="e">
        <f>#REF!</f>
        <v>#REF!</v>
      </c>
      <c r="E42" s="1448" t="e">
        <f>#REF!</f>
        <v>#REF!</v>
      </c>
      <c r="F42" s="1448">
        <v>0</v>
      </c>
      <c r="G42" s="1454"/>
      <c r="H42" s="1448" t="e">
        <f>#REF!</f>
        <v>#REF!</v>
      </c>
      <c r="I42" s="1448">
        <v>0</v>
      </c>
      <c r="J42" s="166"/>
    </row>
    <row r="43" spans="1:10" ht="18.75" x14ac:dyDescent="0.25">
      <c r="A43" s="2002" t="s">
        <v>1439</v>
      </c>
      <c r="B43" s="2002"/>
      <c r="C43" s="2002"/>
      <c r="D43" s="2002"/>
      <c r="E43" s="2002"/>
      <c r="F43" s="2002"/>
      <c r="G43" s="2002"/>
      <c r="H43" s="2002"/>
      <c r="I43" s="2002"/>
      <c r="J43" s="2002"/>
    </row>
    <row r="44" spans="1:10" ht="26.25" customHeight="1" x14ac:dyDescent="0.25">
      <c r="A44" s="1998" t="s">
        <v>9</v>
      </c>
      <c r="B44" s="1999" t="s">
        <v>435</v>
      </c>
      <c r="C44" s="763" t="s">
        <v>15</v>
      </c>
      <c r="D44" s="1431"/>
      <c r="E44" s="1431"/>
      <c r="F44" s="1431"/>
      <c r="G44" s="1431"/>
      <c r="H44" s="1431"/>
      <c r="I44" s="1431"/>
      <c r="J44" s="1431"/>
    </row>
    <row r="45" spans="1:10" ht="98.25" customHeight="1" x14ac:dyDescent="0.25">
      <c r="A45" s="1998"/>
      <c r="B45" s="1999"/>
      <c r="C45" s="195" t="s">
        <v>19</v>
      </c>
      <c r="D45" s="1444">
        <f>D46+D47</f>
        <v>205650</v>
      </c>
      <c r="E45" s="1444">
        <f>E46</f>
        <v>153933.32999999999</v>
      </c>
      <c r="F45" s="1444">
        <f t="shared" ref="F45:F46" si="5">E45/D45*100</f>
        <v>74.852093362509109</v>
      </c>
      <c r="G45" s="1051"/>
      <c r="H45" s="1444">
        <f>H46</f>
        <v>153933.32999999999</v>
      </c>
      <c r="I45" s="1444">
        <f>H45/D45*100</f>
        <v>74.852093362509109</v>
      </c>
      <c r="J45" s="124"/>
    </row>
    <row r="46" spans="1:10" ht="115.5" customHeight="1" x14ac:dyDescent="0.25">
      <c r="A46" s="1467" t="s">
        <v>21</v>
      </c>
      <c r="B46" s="197" t="s">
        <v>436</v>
      </c>
      <c r="C46" s="196" t="s">
        <v>19</v>
      </c>
      <c r="D46" s="1434">
        <v>205650</v>
      </c>
      <c r="E46" s="1434">
        <v>153933.32999999999</v>
      </c>
      <c r="F46" s="1434">
        <f t="shared" si="5"/>
        <v>74.852093362509109</v>
      </c>
      <c r="G46" s="1453" t="s">
        <v>1440</v>
      </c>
      <c r="H46" s="1434">
        <f>E46</f>
        <v>153933.32999999999</v>
      </c>
      <c r="I46" s="1434">
        <f>H46/D46*100</f>
        <v>74.852093362509109</v>
      </c>
      <c r="J46" s="1423" t="s">
        <v>1367</v>
      </c>
    </row>
    <row r="47" spans="1:10" ht="117.75" customHeight="1" x14ac:dyDescent="0.25">
      <c r="A47" s="1467" t="s">
        <v>26</v>
      </c>
      <c r="B47" s="657" t="s">
        <v>1441</v>
      </c>
      <c r="C47" s="196" t="s">
        <v>19</v>
      </c>
      <c r="D47" s="1434">
        <v>0</v>
      </c>
      <c r="E47" s="1434">
        <v>0</v>
      </c>
      <c r="F47" s="1434">
        <v>0</v>
      </c>
      <c r="G47" s="1052"/>
      <c r="H47" s="1434">
        <f t="shared" ref="H47" si="6">E47</f>
        <v>0</v>
      </c>
      <c r="I47" s="1434">
        <v>0</v>
      </c>
      <c r="J47" s="1423"/>
    </row>
    <row r="48" spans="1:10" ht="96.75" customHeight="1" x14ac:dyDescent="0.25">
      <c r="A48" s="1466" t="s">
        <v>12</v>
      </c>
      <c r="B48" s="1190" t="s">
        <v>1731</v>
      </c>
      <c r="C48" s="195" t="s">
        <v>16</v>
      </c>
      <c r="D48" s="1444">
        <f>D49</f>
        <v>248</v>
      </c>
      <c r="E48" s="1444">
        <f t="shared" ref="E48:H48" si="7">E49</f>
        <v>0</v>
      </c>
      <c r="F48" s="1444">
        <f t="shared" ref="F48:F54" si="8">E48/D48*100</f>
        <v>0</v>
      </c>
      <c r="G48" s="1191"/>
      <c r="H48" s="1444">
        <f t="shared" si="7"/>
        <v>0</v>
      </c>
      <c r="I48" s="1444">
        <f t="shared" ref="I48:I50" si="9">H48/D48*100</f>
        <v>0</v>
      </c>
      <c r="J48" s="1422"/>
    </row>
    <row r="49" spans="1:10" ht="117.75" customHeight="1" x14ac:dyDescent="0.25">
      <c r="A49" s="1467" t="s">
        <v>13</v>
      </c>
      <c r="B49" s="1536" t="s">
        <v>1732</v>
      </c>
      <c r="C49" s="1590" t="s">
        <v>16</v>
      </c>
      <c r="D49" s="1434">
        <v>248</v>
      </c>
      <c r="E49" s="1434">
        <v>0</v>
      </c>
      <c r="F49" s="1434">
        <f t="shared" si="8"/>
        <v>0</v>
      </c>
      <c r="G49" s="1052"/>
      <c r="H49" s="1434">
        <v>0</v>
      </c>
      <c r="I49" s="1434">
        <f t="shared" si="9"/>
        <v>0</v>
      </c>
      <c r="J49" s="1423" t="s">
        <v>1959</v>
      </c>
    </row>
    <row r="50" spans="1:10" ht="26.25" customHeight="1" x14ac:dyDescent="0.25">
      <c r="A50" s="1713"/>
      <c r="B50" s="1713" t="s">
        <v>64</v>
      </c>
      <c r="C50" s="113" t="s">
        <v>15</v>
      </c>
      <c r="D50" s="1444">
        <f>D52+D51</f>
        <v>205898</v>
      </c>
      <c r="E50" s="1444">
        <f>E52+E51</f>
        <v>153933.32999999999</v>
      </c>
      <c r="F50" s="1444">
        <f t="shared" si="8"/>
        <v>74.761935521471784</v>
      </c>
      <c r="G50" s="2000"/>
      <c r="H50" s="1444">
        <f>H52+H51</f>
        <v>153933.32999999999</v>
      </c>
      <c r="I50" s="1444">
        <f t="shared" si="9"/>
        <v>74.761935521471784</v>
      </c>
      <c r="J50" s="2001"/>
    </row>
    <row r="51" spans="1:10" ht="91.5" customHeight="1" x14ac:dyDescent="0.25">
      <c r="A51" s="1713"/>
      <c r="B51" s="1713"/>
      <c r="C51" s="195" t="s">
        <v>19</v>
      </c>
      <c r="D51" s="1444">
        <f>D45</f>
        <v>205650</v>
      </c>
      <c r="E51" s="1444">
        <f>E46+E47</f>
        <v>153933.32999999999</v>
      </c>
      <c r="F51" s="1444">
        <f t="shared" si="8"/>
        <v>74.852093362509109</v>
      </c>
      <c r="G51" s="2000"/>
      <c r="H51" s="1444">
        <f>E51</f>
        <v>153933.32999999999</v>
      </c>
      <c r="I51" s="1444">
        <f>H51/D51*100</f>
        <v>74.852093362509109</v>
      </c>
      <c r="J51" s="2001"/>
    </row>
    <row r="52" spans="1:10" ht="76.5" customHeight="1" x14ac:dyDescent="0.25">
      <c r="A52" s="1713"/>
      <c r="B52" s="1713"/>
      <c r="C52" s="195" t="s">
        <v>16</v>
      </c>
      <c r="D52" s="1444">
        <f>D48</f>
        <v>248</v>
      </c>
      <c r="E52" s="1444">
        <f>E49</f>
        <v>0</v>
      </c>
      <c r="F52" s="1444">
        <f>E52/D52*100</f>
        <v>0</v>
      </c>
      <c r="G52" s="2000"/>
      <c r="H52" s="1444">
        <f>H48</f>
        <v>0</v>
      </c>
      <c r="I52" s="1444">
        <f>H52/D52*100</f>
        <v>0</v>
      </c>
      <c r="J52" s="2001"/>
    </row>
    <row r="53" spans="1:10" ht="21" customHeight="1" x14ac:dyDescent="0.25">
      <c r="A53" s="1995"/>
      <c r="B53" s="1995" t="s">
        <v>71</v>
      </c>
      <c r="C53" s="113" t="s">
        <v>15</v>
      </c>
      <c r="D53" s="1444">
        <f>D54+D55</f>
        <v>533368.43699999992</v>
      </c>
      <c r="E53" s="1444">
        <f>E54+E55</f>
        <v>383781.22</v>
      </c>
      <c r="F53" s="1444">
        <f t="shared" si="8"/>
        <v>71.954242766712511</v>
      </c>
      <c r="G53" s="1996"/>
      <c r="H53" s="1444">
        <f>H54+H55</f>
        <v>383781.22</v>
      </c>
      <c r="I53" s="1444">
        <f>H53/D53*100</f>
        <v>71.954242766712511</v>
      </c>
      <c r="J53" s="1997"/>
    </row>
    <row r="54" spans="1:10" ht="93.75" customHeight="1" x14ac:dyDescent="0.25">
      <c r="A54" s="1995"/>
      <c r="B54" s="1995"/>
      <c r="C54" s="195" t="s">
        <v>19</v>
      </c>
      <c r="D54" s="1444">
        <f>D41+D51</f>
        <v>533120.43699999992</v>
      </c>
      <c r="E54" s="1444">
        <f>E41+E51</f>
        <v>383781.22</v>
      </c>
      <c r="F54" s="1444">
        <f t="shared" si="8"/>
        <v>71.987714851006558</v>
      </c>
      <c r="G54" s="1996"/>
      <c r="H54" s="1444">
        <f>H51+H41</f>
        <v>383781.22</v>
      </c>
      <c r="I54" s="1444">
        <f>H54/D54*100</f>
        <v>71.987714851006558</v>
      </c>
      <c r="J54" s="1997"/>
    </row>
    <row r="55" spans="1:10" ht="75" x14ac:dyDescent="0.25">
      <c r="A55" s="1995"/>
      <c r="B55" s="1995"/>
      <c r="C55" s="195" t="s">
        <v>16</v>
      </c>
      <c r="D55" s="1480">
        <f>D52</f>
        <v>248</v>
      </c>
      <c r="E55" s="1480">
        <f>E52</f>
        <v>0</v>
      </c>
      <c r="F55" s="1480">
        <v>0</v>
      </c>
      <c r="G55" s="1996"/>
      <c r="H55" s="1480">
        <f>E55</f>
        <v>0</v>
      </c>
      <c r="I55" s="1480">
        <v>0</v>
      </c>
      <c r="J55" s="1997"/>
    </row>
  </sheetData>
  <mergeCells count="42">
    <mergeCell ref="A8:J8"/>
    <mergeCell ref="A1:J1"/>
    <mergeCell ref="A2:J2"/>
    <mergeCell ref="A3:J3"/>
    <mergeCell ref="A4:J4"/>
    <mergeCell ref="A5:J5"/>
    <mergeCell ref="A9:A10"/>
    <mergeCell ref="B9:B10"/>
    <mergeCell ref="J9:J10"/>
    <mergeCell ref="A18:A19"/>
    <mergeCell ref="B18:B19"/>
    <mergeCell ref="C18:C19"/>
    <mergeCell ref="D18:D19"/>
    <mergeCell ref="E18:E19"/>
    <mergeCell ref="F18:F19"/>
    <mergeCell ref="G18:G19"/>
    <mergeCell ref="A43:J43"/>
    <mergeCell ref="H18:H19"/>
    <mergeCell ref="I18:I19"/>
    <mergeCell ref="J18:J19"/>
    <mergeCell ref="A31:A32"/>
    <mergeCell ref="B31:B32"/>
    <mergeCell ref="C31:C32"/>
    <mergeCell ref="D31:D32"/>
    <mergeCell ref="E31:E32"/>
    <mergeCell ref="F31:F32"/>
    <mergeCell ref="G31:G32"/>
    <mergeCell ref="H31:H32"/>
    <mergeCell ref="I31:I32"/>
    <mergeCell ref="J31:J32"/>
    <mergeCell ref="A40:A42"/>
    <mergeCell ref="B40:B42"/>
    <mergeCell ref="A53:A55"/>
    <mergeCell ref="B53:B55"/>
    <mergeCell ref="G53:G55"/>
    <mergeCell ref="J53:J55"/>
    <mergeCell ref="A44:A45"/>
    <mergeCell ref="B44:B45"/>
    <mergeCell ref="A50:A52"/>
    <mergeCell ref="B50:B52"/>
    <mergeCell ref="G50:G52"/>
    <mergeCell ref="J50:J52"/>
  </mergeCells>
  <pageMargins left="0.78740157480314965" right="0.39370078740157483" top="0.78740157480314965" bottom="0.78740157480314965" header="0" footer="0.39370078740157483"/>
  <pageSetup paperSize="9" scale="62" firstPageNumber="46" fitToWidth="0" fitToHeight="0" orientation="landscape" useFirstPageNumber="1" r:id="rId1"/>
  <headerFooter alignWithMargins="0">
    <oddFooter>&amp;R&amp;"Times New Roman,обычный"&amp;14&amp;P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L28"/>
  <sheetViews>
    <sheetView view="pageBreakPreview" topLeftCell="A13" zoomScale="60" zoomScaleNormal="60" zoomScalePageLayoutView="70" workbookViewId="0">
      <selection activeCell="I22" sqref="I22"/>
    </sheetView>
  </sheetViews>
  <sheetFormatPr defaultColWidth="11.42578125" defaultRowHeight="18" x14ac:dyDescent="0.25"/>
  <cols>
    <col min="1" max="1" width="8.7109375" style="937" customWidth="1"/>
    <col min="2" max="2" width="45.7109375" style="938" customWidth="1"/>
    <col min="3" max="3" width="19.5703125" style="939" customWidth="1"/>
    <col min="4" max="4" width="20.28515625" style="54" customWidth="1"/>
    <col min="5" max="5" width="18.85546875" style="55" customWidth="1"/>
    <col min="6" max="6" width="15.140625" style="55" customWidth="1"/>
    <col min="7" max="7" width="48" style="56" customWidth="1"/>
    <col min="8" max="8" width="18.42578125" style="55" customWidth="1"/>
    <col min="9" max="9" width="15.85546875" style="57" customWidth="1"/>
    <col min="10" max="10" width="31.85546875" style="58" customWidth="1"/>
    <col min="11" max="11" width="44.42578125" style="940" customWidth="1"/>
    <col min="12" max="256" width="11.42578125" style="940"/>
    <col min="257" max="257" width="8.7109375" style="940" customWidth="1"/>
    <col min="258" max="258" width="45.7109375" style="940" customWidth="1"/>
    <col min="259" max="259" width="15.7109375" style="940" customWidth="1"/>
    <col min="260" max="261" width="17.7109375" style="940" customWidth="1"/>
    <col min="262" max="262" width="13.7109375" style="940" customWidth="1"/>
    <col min="263" max="263" width="34.7109375" style="940" customWidth="1"/>
    <col min="264" max="264" width="17.7109375" style="940" customWidth="1"/>
    <col min="265" max="265" width="13.7109375" style="940" customWidth="1"/>
    <col min="266" max="266" width="30.7109375" style="940" customWidth="1"/>
    <col min="267" max="267" width="44.42578125" style="940" customWidth="1"/>
    <col min="268" max="512" width="11.42578125" style="940"/>
    <col min="513" max="513" width="8.7109375" style="940" customWidth="1"/>
    <col min="514" max="514" width="45.7109375" style="940" customWidth="1"/>
    <col min="515" max="515" width="15.7109375" style="940" customWidth="1"/>
    <col min="516" max="517" width="17.7109375" style="940" customWidth="1"/>
    <col min="518" max="518" width="13.7109375" style="940" customWidth="1"/>
    <col min="519" max="519" width="34.7109375" style="940" customWidth="1"/>
    <col min="520" max="520" width="17.7109375" style="940" customWidth="1"/>
    <col min="521" max="521" width="13.7109375" style="940" customWidth="1"/>
    <col min="522" max="522" width="30.7109375" style="940" customWidth="1"/>
    <col min="523" max="523" width="44.42578125" style="940" customWidth="1"/>
    <col min="524" max="768" width="11.42578125" style="940"/>
    <col min="769" max="769" width="8.7109375" style="940" customWidth="1"/>
    <col min="770" max="770" width="45.7109375" style="940" customWidth="1"/>
    <col min="771" max="771" width="15.7109375" style="940" customWidth="1"/>
    <col min="772" max="773" width="17.7109375" style="940" customWidth="1"/>
    <col min="774" max="774" width="13.7109375" style="940" customWidth="1"/>
    <col min="775" max="775" width="34.7109375" style="940" customWidth="1"/>
    <col min="776" max="776" width="17.7109375" style="940" customWidth="1"/>
    <col min="777" max="777" width="13.7109375" style="940" customWidth="1"/>
    <col min="778" max="778" width="30.7109375" style="940" customWidth="1"/>
    <col min="779" max="779" width="44.42578125" style="940" customWidth="1"/>
    <col min="780" max="1024" width="11.42578125" style="940"/>
    <col min="1025" max="1025" width="8.7109375" style="940" customWidth="1"/>
    <col min="1026" max="1026" width="45.7109375" style="940" customWidth="1"/>
    <col min="1027" max="1027" width="15.7109375" style="940" customWidth="1"/>
    <col min="1028" max="1029" width="17.7109375" style="940" customWidth="1"/>
    <col min="1030" max="1030" width="13.7109375" style="940" customWidth="1"/>
    <col min="1031" max="1031" width="34.7109375" style="940" customWidth="1"/>
    <col min="1032" max="1032" width="17.7109375" style="940" customWidth="1"/>
    <col min="1033" max="1033" width="13.7109375" style="940" customWidth="1"/>
    <col min="1034" max="1034" width="30.7109375" style="940" customWidth="1"/>
    <col min="1035" max="1035" width="44.42578125" style="940" customWidth="1"/>
    <col min="1036" max="1280" width="11.42578125" style="940"/>
    <col min="1281" max="1281" width="8.7109375" style="940" customWidth="1"/>
    <col min="1282" max="1282" width="45.7109375" style="940" customWidth="1"/>
    <col min="1283" max="1283" width="15.7109375" style="940" customWidth="1"/>
    <col min="1284" max="1285" width="17.7109375" style="940" customWidth="1"/>
    <col min="1286" max="1286" width="13.7109375" style="940" customWidth="1"/>
    <col min="1287" max="1287" width="34.7109375" style="940" customWidth="1"/>
    <col min="1288" max="1288" width="17.7109375" style="940" customWidth="1"/>
    <col min="1289" max="1289" width="13.7109375" style="940" customWidth="1"/>
    <col min="1290" max="1290" width="30.7109375" style="940" customWidth="1"/>
    <col min="1291" max="1291" width="44.42578125" style="940" customWidth="1"/>
    <col min="1292" max="1536" width="11.42578125" style="940"/>
    <col min="1537" max="1537" width="8.7109375" style="940" customWidth="1"/>
    <col min="1538" max="1538" width="45.7109375" style="940" customWidth="1"/>
    <col min="1539" max="1539" width="15.7109375" style="940" customWidth="1"/>
    <col min="1540" max="1541" width="17.7109375" style="940" customWidth="1"/>
    <col min="1542" max="1542" width="13.7109375" style="940" customWidth="1"/>
    <col min="1543" max="1543" width="34.7109375" style="940" customWidth="1"/>
    <col min="1544" max="1544" width="17.7109375" style="940" customWidth="1"/>
    <col min="1545" max="1545" width="13.7109375" style="940" customWidth="1"/>
    <col min="1546" max="1546" width="30.7109375" style="940" customWidth="1"/>
    <col min="1547" max="1547" width="44.42578125" style="940" customWidth="1"/>
    <col min="1548" max="1792" width="11.42578125" style="940"/>
    <col min="1793" max="1793" width="8.7109375" style="940" customWidth="1"/>
    <col min="1794" max="1794" width="45.7109375" style="940" customWidth="1"/>
    <col min="1795" max="1795" width="15.7109375" style="940" customWidth="1"/>
    <col min="1796" max="1797" width="17.7109375" style="940" customWidth="1"/>
    <col min="1798" max="1798" width="13.7109375" style="940" customWidth="1"/>
    <col min="1799" max="1799" width="34.7109375" style="940" customWidth="1"/>
    <col min="1800" max="1800" width="17.7109375" style="940" customWidth="1"/>
    <col min="1801" max="1801" width="13.7109375" style="940" customWidth="1"/>
    <col min="1802" max="1802" width="30.7109375" style="940" customWidth="1"/>
    <col min="1803" max="1803" width="44.42578125" style="940" customWidth="1"/>
    <col min="1804" max="2048" width="11.42578125" style="940"/>
    <col min="2049" max="2049" width="8.7109375" style="940" customWidth="1"/>
    <col min="2050" max="2050" width="45.7109375" style="940" customWidth="1"/>
    <col min="2051" max="2051" width="15.7109375" style="940" customWidth="1"/>
    <col min="2052" max="2053" width="17.7109375" style="940" customWidth="1"/>
    <col min="2054" max="2054" width="13.7109375" style="940" customWidth="1"/>
    <col min="2055" max="2055" width="34.7109375" style="940" customWidth="1"/>
    <col min="2056" max="2056" width="17.7109375" style="940" customWidth="1"/>
    <col min="2057" max="2057" width="13.7109375" style="940" customWidth="1"/>
    <col min="2058" max="2058" width="30.7109375" style="940" customWidth="1"/>
    <col min="2059" max="2059" width="44.42578125" style="940" customWidth="1"/>
    <col min="2060" max="2304" width="11.42578125" style="940"/>
    <col min="2305" max="2305" width="8.7109375" style="940" customWidth="1"/>
    <col min="2306" max="2306" width="45.7109375" style="940" customWidth="1"/>
    <col min="2307" max="2307" width="15.7109375" style="940" customWidth="1"/>
    <col min="2308" max="2309" width="17.7109375" style="940" customWidth="1"/>
    <col min="2310" max="2310" width="13.7109375" style="940" customWidth="1"/>
    <col min="2311" max="2311" width="34.7109375" style="940" customWidth="1"/>
    <col min="2312" max="2312" width="17.7109375" style="940" customWidth="1"/>
    <col min="2313" max="2313" width="13.7109375" style="940" customWidth="1"/>
    <col min="2314" max="2314" width="30.7109375" style="940" customWidth="1"/>
    <col min="2315" max="2315" width="44.42578125" style="940" customWidth="1"/>
    <col min="2316" max="2560" width="11.42578125" style="940"/>
    <col min="2561" max="2561" width="8.7109375" style="940" customWidth="1"/>
    <col min="2562" max="2562" width="45.7109375" style="940" customWidth="1"/>
    <col min="2563" max="2563" width="15.7109375" style="940" customWidth="1"/>
    <col min="2564" max="2565" width="17.7109375" style="940" customWidth="1"/>
    <col min="2566" max="2566" width="13.7109375" style="940" customWidth="1"/>
    <col min="2567" max="2567" width="34.7109375" style="940" customWidth="1"/>
    <col min="2568" max="2568" width="17.7109375" style="940" customWidth="1"/>
    <col min="2569" max="2569" width="13.7109375" style="940" customWidth="1"/>
    <col min="2570" max="2570" width="30.7109375" style="940" customWidth="1"/>
    <col min="2571" max="2571" width="44.42578125" style="940" customWidth="1"/>
    <col min="2572" max="2816" width="11.42578125" style="940"/>
    <col min="2817" max="2817" width="8.7109375" style="940" customWidth="1"/>
    <col min="2818" max="2818" width="45.7109375" style="940" customWidth="1"/>
    <col min="2819" max="2819" width="15.7109375" style="940" customWidth="1"/>
    <col min="2820" max="2821" width="17.7109375" style="940" customWidth="1"/>
    <col min="2822" max="2822" width="13.7109375" style="940" customWidth="1"/>
    <col min="2823" max="2823" width="34.7109375" style="940" customWidth="1"/>
    <col min="2824" max="2824" width="17.7109375" style="940" customWidth="1"/>
    <col min="2825" max="2825" width="13.7109375" style="940" customWidth="1"/>
    <col min="2826" max="2826" width="30.7109375" style="940" customWidth="1"/>
    <col min="2827" max="2827" width="44.42578125" style="940" customWidth="1"/>
    <col min="2828" max="3072" width="11.42578125" style="940"/>
    <col min="3073" max="3073" width="8.7109375" style="940" customWidth="1"/>
    <col min="3074" max="3074" width="45.7109375" style="940" customWidth="1"/>
    <col min="3075" max="3075" width="15.7109375" style="940" customWidth="1"/>
    <col min="3076" max="3077" width="17.7109375" style="940" customWidth="1"/>
    <col min="3078" max="3078" width="13.7109375" style="940" customWidth="1"/>
    <col min="3079" max="3079" width="34.7109375" style="940" customWidth="1"/>
    <col min="3080" max="3080" width="17.7109375" style="940" customWidth="1"/>
    <col min="3081" max="3081" width="13.7109375" style="940" customWidth="1"/>
    <col min="3082" max="3082" width="30.7109375" style="940" customWidth="1"/>
    <col min="3083" max="3083" width="44.42578125" style="940" customWidth="1"/>
    <col min="3084" max="3328" width="11.42578125" style="940"/>
    <col min="3329" max="3329" width="8.7109375" style="940" customWidth="1"/>
    <col min="3330" max="3330" width="45.7109375" style="940" customWidth="1"/>
    <col min="3331" max="3331" width="15.7109375" style="940" customWidth="1"/>
    <col min="3332" max="3333" width="17.7109375" style="940" customWidth="1"/>
    <col min="3334" max="3334" width="13.7109375" style="940" customWidth="1"/>
    <col min="3335" max="3335" width="34.7109375" style="940" customWidth="1"/>
    <col min="3336" max="3336" width="17.7109375" style="940" customWidth="1"/>
    <col min="3337" max="3337" width="13.7109375" style="940" customWidth="1"/>
    <col min="3338" max="3338" width="30.7109375" style="940" customWidth="1"/>
    <col min="3339" max="3339" width="44.42578125" style="940" customWidth="1"/>
    <col min="3340" max="3584" width="11.42578125" style="940"/>
    <col min="3585" max="3585" width="8.7109375" style="940" customWidth="1"/>
    <col min="3586" max="3586" width="45.7109375" style="940" customWidth="1"/>
    <col min="3587" max="3587" width="15.7109375" style="940" customWidth="1"/>
    <col min="3588" max="3589" width="17.7109375" style="940" customWidth="1"/>
    <col min="3590" max="3590" width="13.7109375" style="940" customWidth="1"/>
    <col min="3591" max="3591" width="34.7109375" style="940" customWidth="1"/>
    <col min="3592" max="3592" width="17.7109375" style="940" customWidth="1"/>
    <col min="3593" max="3593" width="13.7109375" style="940" customWidth="1"/>
    <col min="3594" max="3594" width="30.7109375" style="940" customWidth="1"/>
    <col min="3595" max="3595" width="44.42578125" style="940" customWidth="1"/>
    <col min="3596" max="3840" width="11.42578125" style="940"/>
    <col min="3841" max="3841" width="8.7109375" style="940" customWidth="1"/>
    <col min="3842" max="3842" width="45.7109375" style="940" customWidth="1"/>
    <col min="3843" max="3843" width="15.7109375" style="940" customWidth="1"/>
    <col min="3844" max="3845" width="17.7109375" style="940" customWidth="1"/>
    <col min="3846" max="3846" width="13.7109375" style="940" customWidth="1"/>
    <col min="3847" max="3847" width="34.7109375" style="940" customWidth="1"/>
    <col min="3848" max="3848" width="17.7109375" style="940" customWidth="1"/>
    <col min="3849" max="3849" width="13.7109375" style="940" customWidth="1"/>
    <col min="3850" max="3850" width="30.7109375" style="940" customWidth="1"/>
    <col min="3851" max="3851" width="44.42578125" style="940" customWidth="1"/>
    <col min="3852" max="4096" width="11.42578125" style="940"/>
    <col min="4097" max="4097" width="8.7109375" style="940" customWidth="1"/>
    <col min="4098" max="4098" width="45.7109375" style="940" customWidth="1"/>
    <col min="4099" max="4099" width="15.7109375" style="940" customWidth="1"/>
    <col min="4100" max="4101" width="17.7109375" style="940" customWidth="1"/>
    <col min="4102" max="4102" width="13.7109375" style="940" customWidth="1"/>
    <col min="4103" max="4103" width="34.7109375" style="940" customWidth="1"/>
    <col min="4104" max="4104" width="17.7109375" style="940" customWidth="1"/>
    <col min="4105" max="4105" width="13.7109375" style="940" customWidth="1"/>
    <col min="4106" max="4106" width="30.7109375" style="940" customWidth="1"/>
    <col min="4107" max="4107" width="44.42578125" style="940" customWidth="1"/>
    <col min="4108" max="4352" width="11.42578125" style="940"/>
    <col min="4353" max="4353" width="8.7109375" style="940" customWidth="1"/>
    <col min="4354" max="4354" width="45.7109375" style="940" customWidth="1"/>
    <col min="4355" max="4355" width="15.7109375" style="940" customWidth="1"/>
    <col min="4356" max="4357" width="17.7109375" style="940" customWidth="1"/>
    <col min="4358" max="4358" width="13.7109375" style="940" customWidth="1"/>
    <col min="4359" max="4359" width="34.7109375" style="940" customWidth="1"/>
    <col min="4360" max="4360" width="17.7109375" style="940" customWidth="1"/>
    <col min="4361" max="4361" width="13.7109375" style="940" customWidth="1"/>
    <col min="4362" max="4362" width="30.7109375" style="940" customWidth="1"/>
    <col min="4363" max="4363" width="44.42578125" style="940" customWidth="1"/>
    <col min="4364" max="4608" width="11.42578125" style="940"/>
    <col min="4609" max="4609" width="8.7109375" style="940" customWidth="1"/>
    <col min="4610" max="4610" width="45.7109375" style="940" customWidth="1"/>
    <col min="4611" max="4611" width="15.7109375" style="940" customWidth="1"/>
    <col min="4612" max="4613" width="17.7109375" style="940" customWidth="1"/>
    <col min="4614" max="4614" width="13.7109375" style="940" customWidth="1"/>
    <col min="4615" max="4615" width="34.7109375" style="940" customWidth="1"/>
    <col min="4616" max="4616" width="17.7109375" style="940" customWidth="1"/>
    <col min="4617" max="4617" width="13.7109375" style="940" customWidth="1"/>
    <col min="4618" max="4618" width="30.7109375" style="940" customWidth="1"/>
    <col min="4619" max="4619" width="44.42578125" style="940" customWidth="1"/>
    <col min="4620" max="4864" width="11.42578125" style="940"/>
    <col min="4865" max="4865" width="8.7109375" style="940" customWidth="1"/>
    <col min="4866" max="4866" width="45.7109375" style="940" customWidth="1"/>
    <col min="4867" max="4867" width="15.7109375" style="940" customWidth="1"/>
    <col min="4868" max="4869" width="17.7109375" style="940" customWidth="1"/>
    <col min="4870" max="4870" width="13.7109375" style="940" customWidth="1"/>
    <col min="4871" max="4871" width="34.7109375" style="940" customWidth="1"/>
    <col min="4872" max="4872" width="17.7109375" style="940" customWidth="1"/>
    <col min="4873" max="4873" width="13.7109375" style="940" customWidth="1"/>
    <col min="4874" max="4874" width="30.7109375" style="940" customWidth="1"/>
    <col min="4875" max="4875" width="44.42578125" style="940" customWidth="1"/>
    <col min="4876" max="5120" width="11.42578125" style="940"/>
    <col min="5121" max="5121" width="8.7109375" style="940" customWidth="1"/>
    <col min="5122" max="5122" width="45.7109375" style="940" customWidth="1"/>
    <col min="5123" max="5123" width="15.7109375" style="940" customWidth="1"/>
    <col min="5124" max="5125" width="17.7109375" style="940" customWidth="1"/>
    <col min="5126" max="5126" width="13.7109375" style="940" customWidth="1"/>
    <col min="5127" max="5127" width="34.7109375" style="940" customWidth="1"/>
    <col min="5128" max="5128" width="17.7109375" style="940" customWidth="1"/>
    <col min="5129" max="5129" width="13.7109375" style="940" customWidth="1"/>
    <col min="5130" max="5130" width="30.7109375" style="940" customWidth="1"/>
    <col min="5131" max="5131" width="44.42578125" style="940" customWidth="1"/>
    <col min="5132" max="5376" width="11.42578125" style="940"/>
    <col min="5377" max="5377" width="8.7109375" style="940" customWidth="1"/>
    <col min="5378" max="5378" width="45.7109375" style="940" customWidth="1"/>
    <col min="5379" max="5379" width="15.7109375" style="940" customWidth="1"/>
    <col min="5380" max="5381" width="17.7109375" style="940" customWidth="1"/>
    <col min="5382" max="5382" width="13.7109375" style="940" customWidth="1"/>
    <col min="5383" max="5383" width="34.7109375" style="940" customWidth="1"/>
    <col min="5384" max="5384" width="17.7109375" style="940" customWidth="1"/>
    <col min="5385" max="5385" width="13.7109375" style="940" customWidth="1"/>
    <col min="5386" max="5386" width="30.7109375" style="940" customWidth="1"/>
    <col min="5387" max="5387" width="44.42578125" style="940" customWidth="1"/>
    <col min="5388" max="5632" width="11.42578125" style="940"/>
    <col min="5633" max="5633" width="8.7109375" style="940" customWidth="1"/>
    <col min="5634" max="5634" width="45.7109375" style="940" customWidth="1"/>
    <col min="5635" max="5635" width="15.7109375" style="940" customWidth="1"/>
    <col min="5636" max="5637" width="17.7109375" style="940" customWidth="1"/>
    <col min="5638" max="5638" width="13.7109375" style="940" customWidth="1"/>
    <col min="5639" max="5639" width="34.7109375" style="940" customWidth="1"/>
    <col min="5640" max="5640" width="17.7109375" style="940" customWidth="1"/>
    <col min="5641" max="5641" width="13.7109375" style="940" customWidth="1"/>
    <col min="5642" max="5642" width="30.7109375" style="940" customWidth="1"/>
    <col min="5643" max="5643" width="44.42578125" style="940" customWidth="1"/>
    <col min="5644" max="5888" width="11.42578125" style="940"/>
    <col min="5889" max="5889" width="8.7109375" style="940" customWidth="1"/>
    <col min="5890" max="5890" width="45.7109375" style="940" customWidth="1"/>
    <col min="5891" max="5891" width="15.7109375" style="940" customWidth="1"/>
    <col min="5892" max="5893" width="17.7109375" style="940" customWidth="1"/>
    <col min="5894" max="5894" width="13.7109375" style="940" customWidth="1"/>
    <col min="5895" max="5895" width="34.7109375" style="940" customWidth="1"/>
    <col min="5896" max="5896" width="17.7109375" style="940" customWidth="1"/>
    <col min="5897" max="5897" width="13.7109375" style="940" customWidth="1"/>
    <col min="5898" max="5898" width="30.7109375" style="940" customWidth="1"/>
    <col min="5899" max="5899" width="44.42578125" style="940" customWidth="1"/>
    <col min="5900" max="6144" width="11.42578125" style="940"/>
    <col min="6145" max="6145" width="8.7109375" style="940" customWidth="1"/>
    <col min="6146" max="6146" width="45.7109375" style="940" customWidth="1"/>
    <col min="6147" max="6147" width="15.7109375" style="940" customWidth="1"/>
    <col min="6148" max="6149" width="17.7109375" style="940" customWidth="1"/>
    <col min="6150" max="6150" width="13.7109375" style="940" customWidth="1"/>
    <col min="6151" max="6151" width="34.7109375" style="940" customWidth="1"/>
    <col min="6152" max="6152" width="17.7109375" style="940" customWidth="1"/>
    <col min="6153" max="6153" width="13.7109375" style="940" customWidth="1"/>
    <col min="6154" max="6154" width="30.7109375" style="940" customWidth="1"/>
    <col min="6155" max="6155" width="44.42578125" style="940" customWidth="1"/>
    <col min="6156" max="6400" width="11.42578125" style="940"/>
    <col min="6401" max="6401" width="8.7109375" style="940" customWidth="1"/>
    <col min="6402" max="6402" width="45.7109375" style="940" customWidth="1"/>
    <col min="6403" max="6403" width="15.7109375" style="940" customWidth="1"/>
    <col min="6404" max="6405" width="17.7109375" style="940" customWidth="1"/>
    <col min="6406" max="6406" width="13.7109375" style="940" customWidth="1"/>
    <col min="6407" max="6407" width="34.7109375" style="940" customWidth="1"/>
    <col min="6408" max="6408" width="17.7109375" style="940" customWidth="1"/>
    <col min="6409" max="6409" width="13.7109375" style="940" customWidth="1"/>
    <col min="6410" max="6410" width="30.7109375" style="940" customWidth="1"/>
    <col min="6411" max="6411" width="44.42578125" style="940" customWidth="1"/>
    <col min="6412" max="6656" width="11.42578125" style="940"/>
    <col min="6657" max="6657" width="8.7109375" style="940" customWidth="1"/>
    <col min="6658" max="6658" width="45.7109375" style="940" customWidth="1"/>
    <col min="6659" max="6659" width="15.7109375" style="940" customWidth="1"/>
    <col min="6660" max="6661" width="17.7109375" style="940" customWidth="1"/>
    <col min="6662" max="6662" width="13.7109375" style="940" customWidth="1"/>
    <col min="6663" max="6663" width="34.7109375" style="940" customWidth="1"/>
    <col min="6664" max="6664" width="17.7109375" style="940" customWidth="1"/>
    <col min="6665" max="6665" width="13.7109375" style="940" customWidth="1"/>
    <col min="6666" max="6666" width="30.7109375" style="940" customWidth="1"/>
    <col min="6667" max="6667" width="44.42578125" style="940" customWidth="1"/>
    <col min="6668" max="6912" width="11.42578125" style="940"/>
    <col min="6913" max="6913" width="8.7109375" style="940" customWidth="1"/>
    <col min="6914" max="6914" width="45.7109375" style="940" customWidth="1"/>
    <col min="6915" max="6915" width="15.7109375" style="940" customWidth="1"/>
    <col min="6916" max="6917" width="17.7109375" style="940" customWidth="1"/>
    <col min="6918" max="6918" width="13.7109375" style="940" customWidth="1"/>
    <col min="6919" max="6919" width="34.7109375" style="940" customWidth="1"/>
    <col min="6920" max="6920" width="17.7109375" style="940" customWidth="1"/>
    <col min="6921" max="6921" width="13.7109375" style="940" customWidth="1"/>
    <col min="6922" max="6922" width="30.7109375" style="940" customWidth="1"/>
    <col min="6923" max="6923" width="44.42578125" style="940" customWidth="1"/>
    <col min="6924" max="7168" width="11.42578125" style="940"/>
    <col min="7169" max="7169" width="8.7109375" style="940" customWidth="1"/>
    <col min="7170" max="7170" width="45.7109375" style="940" customWidth="1"/>
    <col min="7171" max="7171" width="15.7109375" style="940" customWidth="1"/>
    <col min="7172" max="7173" width="17.7109375" style="940" customWidth="1"/>
    <col min="7174" max="7174" width="13.7109375" style="940" customWidth="1"/>
    <col min="7175" max="7175" width="34.7109375" style="940" customWidth="1"/>
    <col min="7176" max="7176" width="17.7109375" style="940" customWidth="1"/>
    <col min="7177" max="7177" width="13.7109375" style="940" customWidth="1"/>
    <col min="7178" max="7178" width="30.7109375" style="940" customWidth="1"/>
    <col min="7179" max="7179" width="44.42578125" style="940" customWidth="1"/>
    <col min="7180" max="7424" width="11.42578125" style="940"/>
    <col min="7425" max="7425" width="8.7109375" style="940" customWidth="1"/>
    <col min="7426" max="7426" width="45.7109375" style="940" customWidth="1"/>
    <col min="7427" max="7427" width="15.7109375" style="940" customWidth="1"/>
    <col min="7428" max="7429" width="17.7109375" style="940" customWidth="1"/>
    <col min="7430" max="7430" width="13.7109375" style="940" customWidth="1"/>
    <col min="7431" max="7431" width="34.7109375" style="940" customWidth="1"/>
    <col min="7432" max="7432" width="17.7109375" style="940" customWidth="1"/>
    <col min="7433" max="7433" width="13.7109375" style="940" customWidth="1"/>
    <col min="7434" max="7434" width="30.7109375" style="940" customWidth="1"/>
    <col min="7435" max="7435" width="44.42578125" style="940" customWidth="1"/>
    <col min="7436" max="7680" width="11.42578125" style="940"/>
    <col min="7681" max="7681" width="8.7109375" style="940" customWidth="1"/>
    <col min="7682" max="7682" width="45.7109375" style="940" customWidth="1"/>
    <col min="7683" max="7683" width="15.7109375" style="940" customWidth="1"/>
    <col min="7684" max="7685" width="17.7109375" style="940" customWidth="1"/>
    <col min="7686" max="7686" width="13.7109375" style="940" customWidth="1"/>
    <col min="7687" max="7687" width="34.7109375" style="940" customWidth="1"/>
    <col min="7688" max="7688" width="17.7109375" style="940" customWidth="1"/>
    <col min="7689" max="7689" width="13.7109375" style="940" customWidth="1"/>
    <col min="7690" max="7690" width="30.7109375" style="940" customWidth="1"/>
    <col min="7691" max="7691" width="44.42578125" style="940" customWidth="1"/>
    <col min="7692" max="7936" width="11.42578125" style="940"/>
    <col min="7937" max="7937" width="8.7109375" style="940" customWidth="1"/>
    <col min="7938" max="7938" width="45.7109375" style="940" customWidth="1"/>
    <col min="7939" max="7939" width="15.7109375" style="940" customWidth="1"/>
    <col min="7940" max="7941" width="17.7109375" style="940" customWidth="1"/>
    <col min="7942" max="7942" width="13.7109375" style="940" customWidth="1"/>
    <col min="7943" max="7943" width="34.7109375" style="940" customWidth="1"/>
    <col min="7944" max="7944" width="17.7109375" style="940" customWidth="1"/>
    <col min="7945" max="7945" width="13.7109375" style="940" customWidth="1"/>
    <col min="7946" max="7946" width="30.7109375" style="940" customWidth="1"/>
    <col min="7947" max="7947" width="44.42578125" style="940" customWidth="1"/>
    <col min="7948" max="8192" width="11.42578125" style="940"/>
    <col min="8193" max="8193" width="8.7109375" style="940" customWidth="1"/>
    <col min="8194" max="8194" width="45.7109375" style="940" customWidth="1"/>
    <col min="8195" max="8195" width="15.7109375" style="940" customWidth="1"/>
    <col min="8196" max="8197" width="17.7109375" style="940" customWidth="1"/>
    <col min="8198" max="8198" width="13.7109375" style="940" customWidth="1"/>
    <col min="8199" max="8199" width="34.7109375" style="940" customWidth="1"/>
    <col min="8200" max="8200" width="17.7109375" style="940" customWidth="1"/>
    <col min="8201" max="8201" width="13.7109375" style="940" customWidth="1"/>
    <col min="8202" max="8202" width="30.7109375" style="940" customWidth="1"/>
    <col min="8203" max="8203" width="44.42578125" style="940" customWidth="1"/>
    <col min="8204" max="8448" width="11.42578125" style="940"/>
    <col min="8449" max="8449" width="8.7109375" style="940" customWidth="1"/>
    <col min="8450" max="8450" width="45.7109375" style="940" customWidth="1"/>
    <col min="8451" max="8451" width="15.7109375" style="940" customWidth="1"/>
    <col min="8452" max="8453" width="17.7109375" style="940" customWidth="1"/>
    <col min="8454" max="8454" width="13.7109375" style="940" customWidth="1"/>
    <col min="8455" max="8455" width="34.7109375" style="940" customWidth="1"/>
    <col min="8456" max="8456" width="17.7109375" style="940" customWidth="1"/>
    <col min="8457" max="8457" width="13.7109375" style="940" customWidth="1"/>
    <col min="8458" max="8458" width="30.7109375" style="940" customWidth="1"/>
    <col min="8459" max="8459" width="44.42578125" style="940" customWidth="1"/>
    <col min="8460" max="8704" width="11.42578125" style="940"/>
    <col min="8705" max="8705" width="8.7109375" style="940" customWidth="1"/>
    <col min="8706" max="8706" width="45.7109375" style="940" customWidth="1"/>
    <col min="8707" max="8707" width="15.7109375" style="940" customWidth="1"/>
    <col min="8708" max="8709" width="17.7109375" style="940" customWidth="1"/>
    <col min="8710" max="8710" width="13.7109375" style="940" customWidth="1"/>
    <col min="8711" max="8711" width="34.7109375" style="940" customWidth="1"/>
    <col min="8712" max="8712" width="17.7109375" style="940" customWidth="1"/>
    <col min="8713" max="8713" width="13.7109375" style="940" customWidth="1"/>
    <col min="8714" max="8714" width="30.7109375" style="940" customWidth="1"/>
    <col min="8715" max="8715" width="44.42578125" style="940" customWidth="1"/>
    <col min="8716" max="8960" width="11.42578125" style="940"/>
    <col min="8961" max="8961" width="8.7109375" style="940" customWidth="1"/>
    <col min="8962" max="8962" width="45.7109375" style="940" customWidth="1"/>
    <col min="8963" max="8963" width="15.7109375" style="940" customWidth="1"/>
    <col min="8964" max="8965" width="17.7109375" style="940" customWidth="1"/>
    <col min="8966" max="8966" width="13.7109375" style="940" customWidth="1"/>
    <col min="8967" max="8967" width="34.7109375" style="940" customWidth="1"/>
    <col min="8968" max="8968" width="17.7109375" style="940" customWidth="1"/>
    <col min="8969" max="8969" width="13.7109375" style="940" customWidth="1"/>
    <col min="8970" max="8970" width="30.7109375" style="940" customWidth="1"/>
    <col min="8971" max="8971" width="44.42578125" style="940" customWidth="1"/>
    <col min="8972" max="9216" width="11.42578125" style="940"/>
    <col min="9217" max="9217" width="8.7109375" style="940" customWidth="1"/>
    <col min="9218" max="9218" width="45.7109375" style="940" customWidth="1"/>
    <col min="9219" max="9219" width="15.7109375" style="940" customWidth="1"/>
    <col min="9220" max="9221" width="17.7109375" style="940" customWidth="1"/>
    <col min="9222" max="9222" width="13.7109375" style="940" customWidth="1"/>
    <col min="9223" max="9223" width="34.7109375" style="940" customWidth="1"/>
    <col min="9224" max="9224" width="17.7109375" style="940" customWidth="1"/>
    <col min="9225" max="9225" width="13.7109375" style="940" customWidth="1"/>
    <col min="9226" max="9226" width="30.7109375" style="940" customWidth="1"/>
    <col min="9227" max="9227" width="44.42578125" style="940" customWidth="1"/>
    <col min="9228" max="9472" width="11.42578125" style="940"/>
    <col min="9473" max="9473" width="8.7109375" style="940" customWidth="1"/>
    <col min="9474" max="9474" width="45.7109375" style="940" customWidth="1"/>
    <col min="9475" max="9475" width="15.7109375" style="940" customWidth="1"/>
    <col min="9476" max="9477" width="17.7109375" style="940" customWidth="1"/>
    <col min="9478" max="9478" width="13.7109375" style="940" customWidth="1"/>
    <col min="9479" max="9479" width="34.7109375" style="940" customWidth="1"/>
    <col min="9480" max="9480" width="17.7109375" style="940" customWidth="1"/>
    <col min="9481" max="9481" width="13.7109375" style="940" customWidth="1"/>
    <col min="9482" max="9482" width="30.7109375" style="940" customWidth="1"/>
    <col min="9483" max="9483" width="44.42578125" style="940" customWidth="1"/>
    <col min="9484" max="9728" width="11.42578125" style="940"/>
    <col min="9729" max="9729" width="8.7109375" style="940" customWidth="1"/>
    <col min="9730" max="9730" width="45.7109375" style="940" customWidth="1"/>
    <col min="9731" max="9731" width="15.7109375" style="940" customWidth="1"/>
    <col min="9732" max="9733" width="17.7109375" style="940" customWidth="1"/>
    <col min="9734" max="9734" width="13.7109375" style="940" customWidth="1"/>
    <col min="9735" max="9735" width="34.7109375" style="940" customWidth="1"/>
    <col min="9736" max="9736" width="17.7109375" style="940" customWidth="1"/>
    <col min="9737" max="9737" width="13.7109375" style="940" customWidth="1"/>
    <col min="9738" max="9738" width="30.7109375" style="940" customWidth="1"/>
    <col min="9739" max="9739" width="44.42578125" style="940" customWidth="1"/>
    <col min="9740" max="9984" width="11.42578125" style="940"/>
    <col min="9985" max="9985" width="8.7109375" style="940" customWidth="1"/>
    <col min="9986" max="9986" width="45.7109375" style="940" customWidth="1"/>
    <col min="9987" max="9987" width="15.7109375" style="940" customWidth="1"/>
    <col min="9988" max="9989" width="17.7109375" style="940" customWidth="1"/>
    <col min="9990" max="9990" width="13.7109375" style="940" customWidth="1"/>
    <col min="9991" max="9991" width="34.7109375" style="940" customWidth="1"/>
    <col min="9992" max="9992" width="17.7109375" style="940" customWidth="1"/>
    <col min="9993" max="9993" width="13.7109375" style="940" customWidth="1"/>
    <col min="9994" max="9994" width="30.7109375" style="940" customWidth="1"/>
    <col min="9995" max="9995" width="44.42578125" style="940" customWidth="1"/>
    <col min="9996" max="10240" width="11.42578125" style="940"/>
    <col min="10241" max="10241" width="8.7109375" style="940" customWidth="1"/>
    <col min="10242" max="10242" width="45.7109375" style="940" customWidth="1"/>
    <col min="10243" max="10243" width="15.7109375" style="940" customWidth="1"/>
    <col min="10244" max="10245" width="17.7109375" style="940" customWidth="1"/>
    <col min="10246" max="10246" width="13.7109375" style="940" customWidth="1"/>
    <col min="10247" max="10247" width="34.7109375" style="940" customWidth="1"/>
    <col min="10248" max="10248" width="17.7109375" style="940" customWidth="1"/>
    <col min="10249" max="10249" width="13.7109375" style="940" customWidth="1"/>
    <col min="10250" max="10250" width="30.7109375" style="940" customWidth="1"/>
    <col min="10251" max="10251" width="44.42578125" style="940" customWidth="1"/>
    <col min="10252" max="10496" width="11.42578125" style="940"/>
    <col min="10497" max="10497" width="8.7109375" style="940" customWidth="1"/>
    <col min="10498" max="10498" width="45.7109375" style="940" customWidth="1"/>
    <col min="10499" max="10499" width="15.7109375" style="940" customWidth="1"/>
    <col min="10500" max="10501" width="17.7109375" style="940" customWidth="1"/>
    <col min="10502" max="10502" width="13.7109375" style="940" customWidth="1"/>
    <col min="10503" max="10503" width="34.7109375" style="940" customWidth="1"/>
    <col min="10504" max="10504" width="17.7109375" style="940" customWidth="1"/>
    <col min="10505" max="10505" width="13.7109375" style="940" customWidth="1"/>
    <col min="10506" max="10506" width="30.7109375" style="940" customWidth="1"/>
    <col min="10507" max="10507" width="44.42578125" style="940" customWidth="1"/>
    <col min="10508" max="10752" width="11.42578125" style="940"/>
    <col min="10753" max="10753" width="8.7109375" style="940" customWidth="1"/>
    <col min="10754" max="10754" width="45.7109375" style="940" customWidth="1"/>
    <col min="10755" max="10755" width="15.7109375" style="940" customWidth="1"/>
    <col min="10756" max="10757" width="17.7109375" style="940" customWidth="1"/>
    <col min="10758" max="10758" width="13.7109375" style="940" customWidth="1"/>
    <col min="10759" max="10759" width="34.7109375" style="940" customWidth="1"/>
    <col min="10760" max="10760" width="17.7109375" style="940" customWidth="1"/>
    <col min="10761" max="10761" width="13.7109375" style="940" customWidth="1"/>
    <col min="10762" max="10762" width="30.7109375" style="940" customWidth="1"/>
    <col min="10763" max="10763" width="44.42578125" style="940" customWidth="1"/>
    <col min="10764" max="11008" width="11.42578125" style="940"/>
    <col min="11009" max="11009" width="8.7109375" style="940" customWidth="1"/>
    <col min="11010" max="11010" width="45.7109375" style="940" customWidth="1"/>
    <col min="11011" max="11011" width="15.7109375" style="940" customWidth="1"/>
    <col min="11012" max="11013" width="17.7109375" style="940" customWidth="1"/>
    <col min="11014" max="11014" width="13.7109375" style="940" customWidth="1"/>
    <col min="11015" max="11015" width="34.7109375" style="940" customWidth="1"/>
    <col min="11016" max="11016" width="17.7109375" style="940" customWidth="1"/>
    <col min="11017" max="11017" width="13.7109375" style="940" customWidth="1"/>
    <col min="11018" max="11018" width="30.7109375" style="940" customWidth="1"/>
    <col min="11019" max="11019" width="44.42578125" style="940" customWidth="1"/>
    <col min="11020" max="11264" width="11.42578125" style="940"/>
    <col min="11265" max="11265" width="8.7109375" style="940" customWidth="1"/>
    <col min="11266" max="11266" width="45.7109375" style="940" customWidth="1"/>
    <col min="11267" max="11267" width="15.7109375" style="940" customWidth="1"/>
    <col min="11268" max="11269" width="17.7109375" style="940" customWidth="1"/>
    <col min="11270" max="11270" width="13.7109375" style="940" customWidth="1"/>
    <col min="11271" max="11271" width="34.7109375" style="940" customWidth="1"/>
    <col min="11272" max="11272" width="17.7109375" style="940" customWidth="1"/>
    <col min="11273" max="11273" width="13.7109375" style="940" customWidth="1"/>
    <col min="11274" max="11274" width="30.7109375" style="940" customWidth="1"/>
    <col min="11275" max="11275" width="44.42578125" style="940" customWidth="1"/>
    <col min="11276" max="11520" width="11.42578125" style="940"/>
    <col min="11521" max="11521" width="8.7109375" style="940" customWidth="1"/>
    <col min="11522" max="11522" width="45.7109375" style="940" customWidth="1"/>
    <col min="11523" max="11523" width="15.7109375" style="940" customWidth="1"/>
    <col min="11524" max="11525" width="17.7109375" style="940" customWidth="1"/>
    <col min="11526" max="11526" width="13.7109375" style="940" customWidth="1"/>
    <col min="11527" max="11527" width="34.7109375" style="940" customWidth="1"/>
    <col min="11528" max="11528" width="17.7109375" style="940" customWidth="1"/>
    <col min="11529" max="11529" width="13.7109375" style="940" customWidth="1"/>
    <col min="11530" max="11530" width="30.7109375" style="940" customWidth="1"/>
    <col min="11531" max="11531" width="44.42578125" style="940" customWidth="1"/>
    <col min="11532" max="11776" width="11.42578125" style="940"/>
    <col min="11777" max="11777" width="8.7109375" style="940" customWidth="1"/>
    <col min="11778" max="11778" width="45.7109375" style="940" customWidth="1"/>
    <col min="11779" max="11779" width="15.7109375" style="940" customWidth="1"/>
    <col min="11780" max="11781" width="17.7109375" style="940" customWidth="1"/>
    <col min="11782" max="11782" width="13.7109375" style="940" customWidth="1"/>
    <col min="11783" max="11783" width="34.7109375" style="940" customWidth="1"/>
    <col min="11784" max="11784" width="17.7109375" style="940" customWidth="1"/>
    <col min="11785" max="11785" width="13.7109375" style="940" customWidth="1"/>
    <col min="11786" max="11786" width="30.7109375" style="940" customWidth="1"/>
    <col min="11787" max="11787" width="44.42578125" style="940" customWidth="1"/>
    <col min="11788" max="12032" width="11.42578125" style="940"/>
    <col min="12033" max="12033" width="8.7109375" style="940" customWidth="1"/>
    <col min="12034" max="12034" width="45.7109375" style="940" customWidth="1"/>
    <col min="12035" max="12035" width="15.7109375" style="940" customWidth="1"/>
    <col min="12036" max="12037" width="17.7109375" style="940" customWidth="1"/>
    <col min="12038" max="12038" width="13.7109375" style="940" customWidth="1"/>
    <col min="12039" max="12039" width="34.7109375" style="940" customWidth="1"/>
    <col min="12040" max="12040" width="17.7109375" style="940" customWidth="1"/>
    <col min="12041" max="12041" width="13.7109375" style="940" customWidth="1"/>
    <col min="12042" max="12042" width="30.7109375" style="940" customWidth="1"/>
    <col min="12043" max="12043" width="44.42578125" style="940" customWidth="1"/>
    <col min="12044" max="12288" width="11.42578125" style="940"/>
    <col min="12289" max="12289" width="8.7109375" style="940" customWidth="1"/>
    <col min="12290" max="12290" width="45.7109375" style="940" customWidth="1"/>
    <col min="12291" max="12291" width="15.7109375" style="940" customWidth="1"/>
    <col min="12292" max="12293" width="17.7109375" style="940" customWidth="1"/>
    <col min="12294" max="12294" width="13.7109375" style="940" customWidth="1"/>
    <col min="12295" max="12295" width="34.7109375" style="940" customWidth="1"/>
    <col min="12296" max="12296" width="17.7109375" style="940" customWidth="1"/>
    <col min="12297" max="12297" width="13.7109375" style="940" customWidth="1"/>
    <col min="12298" max="12298" width="30.7109375" style="940" customWidth="1"/>
    <col min="12299" max="12299" width="44.42578125" style="940" customWidth="1"/>
    <col min="12300" max="12544" width="11.42578125" style="940"/>
    <col min="12545" max="12545" width="8.7109375" style="940" customWidth="1"/>
    <col min="12546" max="12546" width="45.7109375" style="940" customWidth="1"/>
    <col min="12547" max="12547" width="15.7109375" style="940" customWidth="1"/>
    <col min="12548" max="12549" width="17.7109375" style="940" customWidth="1"/>
    <col min="12550" max="12550" width="13.7109375" style="940" customWidth="1"/>
    <col min="12551" max="12551" width="34.7109375" style="940" customWidth="1"/>
    <col min="12552" max="12552" width="17.7109375" style="940" customWidth="1"/>
    <col min="12553" max="12553" width="13.7109375" style="940" customWidth="1"/>
    <col min="12554" max="12554" width="30.7109375" style="940" customWidth="1"/>
    <col min="12555" max="12555" width="44.42578125" style="940" customWidth="1"/>
    <col min="12556" max="12800" width="11.42578125" style="940"/>
    <col min="12801" max="12801" width="8.7109375" style="940" customWidth="1"/>
    <col min="12802" max="12802" width="45.7109375" style="940" customWidth="1"/>
    <col min="12803" max="12803" width="15.7109375" style="940" customWidth="1"/>
    <col min="12804" max="12805" width="17.7109375" style="940" customWidth="1"/>
    <col min="12806" max="12806" width="13.7109375" style="940" customWidth="1"/>
    <col min="12807" max="12807" width="34.7109375" style="940" customWidth="1"/>
    <col min="12808" max="12808" width="17.7109375" style="940" customWidth="1"/>
    <col min="12809" max="12809" width="13.7109375" style="940" customWidth="1"/>
    <col min="12810" max="12810" width="30.7109375" style="940" customWidth="1"/>
    <col min="12811" max="12811" width="44.42578125" style="940" customWidth="1"/>
    <col min="12812" max="13056" width="11.42578125" style="940"/>
    <col min="13057" max="13057" width="8.7109375" style="940" customWidth="1"/>
    <col min="13058" max="13058" width="45.7109375" style="940" customWidth="1"/>
    <col min="13059" max="13059" width="15.7109375" style="940" customWidth="1"/>
    <col min="13060" max="13061" width="17.7109375" style="940" customWidth="1"/>
    <col min="13062" max="13062" width="13.7109375" style="940" customWidth="1"/>
    <col min="13063" max="13063" width="34.7109375" style="940" customWidth="1"/>
    <col min="13064" max="13064" width="17.7109375" style="940" customWidth="1"/>
    <col min="13065" max="13065" width="13.7109375" style="940" customWidth="1"/>
    <col min="13066" max="13066" width="30.7109375" style="940" customWidth="1"/>
    <col min="13067" max="13067" width="44.42578125" style="940" customWidth="1"/>
    <col min="13068" max="13312" width="11.42578125" style="940"/>
    <col min="13313" max="13313" width="8.7109375" style="940" customWidth="1"/>
    <col min="13314" max="13314" width="45.7109375" style="940" customWidth="1"/>
    <col min="13315" max="13315" width="15.7109375" style="940" customWidth="1"/>
    <col min="13316" max="13317" width="17.7109375" style="940" customWidth="1"/>
    <col min="13318" max="13318" width="13.7109375" style="940" customWidth="1"/>
    <col min="13319" max="13319" width="34.7109375" style="940" customWidth="1"/>
    <col min="13320" max="13320" width="17.7109375" style="940" customWidth="1"/>
    <col min="13321" max="13321" width="13.7109375" style="940" customWidth="1"/>
    <col min="13322" max="13322" width="30.7109375" style="940" customWidth="1"/>
    <col min="13323" max="13323" width="44.42578125" style="940" customWidth="1"/>
    <col min="13324" max="13568" width="11.42578125" style="940"/>
    <col min="13569" max="13569" width="8.7109375" style="940" customWidth="1"/>
    <col min="13570" max="13570" width="45.7109375" style="940" customWidth="1"/>
    <col min="13571" max="13571" width="15.7109375" style="940" customWidth="1"/>
    <col min="13572" max="13573" width="17.7109375" style="940" customWidth="1"/>
    <col min="13574" max="13574" width="13.7109375" style="940" customWidth="1"/>
    <col min="13575" max="13575" width="34.7109375" style="940" customWidth="1"/>
    <col min="13576" max="13576" width="17.7109375" style="940" customWidth="1"/>
    <col min="13577" max="13577" width="13.7109375" style="940" customWidth="1"/>
    <col min="13578" max="13578" width="30.7109375" style="940" customWidth="1"/>
    <col min="13579" max="13579" width="44.42578125" style="940" customWidth="1"/>
    <col min="13580" max="13824" width="11.42578125" style="940"/>
    <col min="13825" max="13825" width="8.7109375" style="940" customWidth="1"/>
    <col min="13826" max="13826" width="45.7109375" style="940" customWidth="1"/>
    <col min="13827" max="13827" width="15.7109375" style="940" customWidth="1"/>
    <col min="13828" max="13829" width="17.7109375" style="940" customWidth="1"/>
    <col min="13830" max="13830" width="13.7109375" style="940" customWidth="1"/>
    <col min="13831" max="13831" width="34.7109375" style="940" customWidth="1"/>
    <col min="13832" max="13832" width="17.7109375" style="940" customWidth="1"/>
    <col min="13833" max="13833" width="13.7109375" style="940" customWidth="1"/>
    <col min="13834" max="13834" width="30.7109375" style="940" customWidth="1"/>
    <col min="13835" max="13835" width="44.42578125" style="940" customWidth="1"/>
    <col min="13836" max="14080" width="11.42578125" style="940"/>
    <col min="14081" max="14081" width="8.7109375" style="940" customWidth="1"/>
    <col min="14082" max="14082" width="45.7109375" style="940" customWidth="1"/>
    <col min="14083" max="14083" width="15.7109375" style="940" customWidth="1"/>
    <col min="14084" max="14085" width="17.7109375" style="940" customWidth="1"/>
    <col min="14086" max="14086" width="13.7109375" style="940" customWidth="1"/>
    <col min="14087" max="14087" width="34.7109375" style="940" customWidth="1"/>
    <col min="14088" max="14088" width="17.7109375" style="940" customWidth="1"/>
    <col min="14089" max="14089" width="13.7109375" style="940" customWidth="1"/>
    <col min="14090" max="14090" width="30.7109375" style="940" customWidth="1"/>
    <col min="14091" max="14091" width="44.42578125" style="940" customWidth="1"/>
    <col min="14092" max="14336" width="11.42578125" style="940"/>
    <col min="14337" max="14337" width="8.7109375" style="940" customWidth="1"/>
    <col min="14338" max="14338" width="45.7109375" style="940" customWidth="1"/>
    <col min="14339" max="14339" width="15.7109375" style="940" customWidth="1"/>
    <col min="14340" max="14341" width="17.7109375" style="940" customWidth="1"/>
    <col min="14342" max="14342" width="13.7109375" style="940" customWidth="1"/>
    <col min="14343" max="14343" width="34.7109375" style="940" customWidth="1"/>
    <col min="14344" max="14344" width="17.7109375" style="940" customWidth="1"/>
    <col min="14345" max="14345" width="13.7109375" style="940" customWidth="1"/>
    <col min="14346" max="14346" width="30.7109375" style="940" customWidth="1"/>
    <col min="14347" max="14347" width="44.42578125" style="940" customWidth="1"/>
    <col min="14348" max="14592" width="11.42578125" style="940"/>
    <col min="14593" max="14593" width="8.7109375" style="940" customWidth="1"/>
    <col min="14594" max="14594" width="45.7109375" style="940" customWidth="1"/>
    <col min="14595" max="14595" width="15.7109375" style="940" customWidth="1"/>
    <col min="14596" max="14597" width="17.7109375" style="940" customWidth="1"/>
    <col min="14598" max="14598" width="13.7109375" style="940" customWidth="1"/>
    <col min="14599" max="14599" width="34.7109375" style="940" customWidth="1"/>
    <col min="14600" max="14600" width="17.7109375" style="940" customWidth="1"/>
    <col min="14601" max="14601" width="13.7109375" style="940" customWidth="1"/>
    <col min="14602" max="14602" width="30.7109375" style="940" customWidth="1"/>
    <col min="14603" max="14603" width="44.42578125" style="940" customWidth="1"/>
    <col min="14604" max="14848" width="11.42578125" style="940"/>
    <col min="14849" max="14849" width="8.7109375" style="940" customWidth="1"/>
    <col min="14850" max="14850" width="45.7109375" style="940" customWidth="1"/>
    <col min="14851" max="14851" width="15.7109375" style="940" customWidth="1"/>
    <col min="14852" max="14853" width="17.7109375" style="940" customWidth="1"/>
    <col min="14854" max="14854" width="13.7109375" style="940" customWidth="1"/>
    <col min="14855" max="14855" width="34.7109375" style="940" customWidth="1"/>
    <col min="14856" max="14856" width="17.7109375" style="940" customWidth="1"/>
    <col min="14857" max="14857" width="13.7109375" style="940" customWidth="1"/>
    <col min="14858" max="14858" width="30.7109375" style="940" customWidth="1"/>
    <col min="14859" max="14859" width="44.42578125" style="940" customWidth="1"/>
    <col min="14860" max="15104" width="11.42578125" style="940"/>
    <col min="15105" max="15105" width="8.7109375" style="940" customWidth="1"/>
    <col min="15106" max="15106" width="45.7109375" style="940" customWidth="1"/>
    <col min="15107" max="15107" width="15.7109375" style="940" customWidth="1"/>
    <col min="15108" max="15109" width="17.7109375" style="940" customWidth="1"/>
    <col min="15110" max="15110" width="13.7109375" style="940" customWidth="1"/>
    <col min="15111" max="15111" width="34.7109375" style="940" customWidth="1"/>
    <col min="15112" max="15112" width="17.7109375" style="940" customWidth="1"/>
    <col min="15113" max="15113" width="13.7109375" style="940" customWidth="1"/>
    <col min="15114" max="15114" width="30.7109375" style="940" customWidth="1"/>
    <col min="15115" max="15115" width="44.42578125" style="940" customWidth="1"/>
    <col min="15116" max="15360" width="11.42578125" style="940"/>
    <col min="15361" max="15361" width="8.7109375" style="940" customWidth="1"/>
    <col min="15362" max="15362" width="45.7109375" style="940" customWidth="1"/>
    <col min="15363" max="15363" width="15.7109375" style="940" customWidth="1"/>
    <col min="15364" max="15365" width="17.7109375" style="940" customWidth="1"/>
    <col min="15366" max="15366" width="13.7109375" style="940" customWidth="1"/>
    <col min="15367" max="15367" width="34.7109375" style="940" customWidth="1"/>
    <col min="15368" max="15368" width="17.7109375" style="940" customWidth="1"/>
    <col min="15369" max="15369" width="13.7109375" style="940" customWidth="1"/>
    <col min="15370" max="15370" width="30.7109375" style="940" customWidth="1"/>
    <col min="15371" max="15371" width="44.42578125" style="940" customWidth="1"/>
    <col min="15372" max="15616" width="11.42578125" style="940"/>
    <col min="15617" max="15617" width="8.7109375" style="940" customWidth="1"/>
    <col min="15618" max="15618" width="45.7109375" style="940" customWidth="1"/>
    <col min="15619" max="15619" width="15.7109375" style="940" customWidth="1"/>
    <col min="15620" max="15621" width="17.7109375" style="940" customWidth="1"/>
    <col min="15622" max="15622" width="13.7109375" style="940" customWidth="1"/>
    <col min="15623" max="15623" width="34.7109375" style="940" customWidth="1"/>
    <col min="15624" max="15624" width="17.7109375" style="940" customWidth="1"/>
    <col min="15625" max="15625" width="13.7109375" style="940" customWidth="1"/>
    <col min="15626" max="15626" width="30.7109375" style="940" customWidth="1"/>
    <col min="15627" max="15627" width="44.42578125" style="940" customWidth="1"/>
    <col min="15628" max="15872" width="11.42578125" style="940"/>
    <col min="15873" max="15873" width="8.7109375" style="940" customWidth="1"/>
    <col min="15874" max="15874" width="45.7109375" style="940" customWidth="1"/>
    <col min="15875" max="15875" width="15.7109375" style="940" customWidth="1"/>
    <col min="15876" max="15877" width="17.7109375" style="940" customWidth="1"/>
    <col min="15878" max="15878" width="13.7109375" style="940" customWidth="1"/>
    <col min="15879" max="15879" width="34.7109375" style="940" customWidth="1"/>
    <col min="15880" max="15880" width="17.7109375" style="940" customWidth="1"/>
    <col min="15881" max="15881" width="13.7109375" style="940" customWidth="1"/>
    <col min="15882" max="15882" width="30.7109375" style="940" customWidth="1"/>
    <col min="15883" max="15883" width="44.42578125" style="940" customWidth="1"/>
    <col min="15884" max="16128" width="11.42578125" style="940"/>
    <col min="16129" max="16129" width="8.7109375" style="940" customWidth="1"/>
    <col min="16130" max="16130" width="45.7109375" style="940" customWidth="1"/>
    <col min="16131" max="16131" width="15.7109375" style="940" customWidth="1"/>
    <col min="16132" max="16133" width="17.7109375" style="940" customWidth="1"/>
    <col min="16134" max="16134" width="13.7109375" style="940" customWidth="1"/>
    <col min="16135" max="16135" width="34.7109375" style="940" customWidth="1"/>
    <col min="16136" max="16136" width="17.7109375" style="940" customWidth="1"/>
    <col min="16137" max="16137" width="13.7109375" style="940" customWidth="1"/>
    <col min="16138" max="16138" width="30.7109375" style="940" customWidth="1"/>
    <col min="16139" max="16139" width="44.42578125" style="940" customWidth="1"/>
    <col min="16140" max="16384" width="11.42578125" style="940"/>
  </cols>
  <sheetData>
    <row r="1" spans="1:12" s="934" customFormat="1" ht="18.75" customHeight="1" x14ac:dyDescent="0.25">
      <c r="A1" s="2020" t="s">
        <v>613</v>
      </c>
      <c r="B1" s="2020"/>
      <c r="C1" s="2020"/>
      <c r="D1" s="2020"/>
      <c r="E1" s="2020"/>
      <c r="F1" s="2020"/>
      <c r="G1" s="2020"/>
      <c r="H1" s="2020"/>
      <c r="I1" s="2020"/>
      <c r="J1" s="2020"/>
    </row>
    <row r="2" spans="1:12" s="934" customFormat="1" ht="42" customHeight="1" x14ac:dyDescent="0.25">
      <c r="A2" s="2021" t="s">
        <v>447</v>
      </c>
      <c r="B2" s="2021"/>
      <c r="C2" s="2021"/>
      <c r="D2" s="2021"/>
      <c r="E2" s="2021"/>
      <c r="F2" s="2021"/>
      <c r="G2" s="2021"/>
      <c r="H2" s="2021"/>
      <c r="I2" s="2021"/>
      <c r="J2" s="2021"/>
    </row>
    <row r="3" spans="1:12" s="51" customFormat="1" ht="21.75" customHeight="1" x14ac:dyDescent="0.25">
      <c r="A3" s="2022" t="s">
        <v>1716</v>
      </c>
      <c r="B3" s="2022"/>
      <c r="C3" s="2022"/>
      <c r="D3" s="2022"/>
      <c r="E3" s="2022"/>
      <c r="F3" s="2022"/>
      <c r="G3" s="2022"/>
      <c r="H3" s="2022"/>
      <c r="I3" s="2022"/>
      <c r="J3" s="2022"/>
    </row>
    <row r="4" spans="1:12" s="72" customFormat="1" ht="15" customHeight="1" x14ac:dyDescent="0.25">
      <c r="A4" s="1436"/>
      <c r="B4" s="1436"/>
      <c r="C4" s="1436"/>
      <c r="D4" s="1436"/>
      <c r="E4" s="1436"/>
      <c r="F4" s="1436"/>
      <c r="G4" s="1436"/>
      <c r="H4" s="1436"/>
      <c r="I4" s="1436"/>
      <c r="J4" s="1436"/>
    </row>
    <row r="5" spans="1:12" s="52" customFormat="1" ht="129.75" customHeight="1" x14ac:dyDescent="0.25">
      <c r="A5" s="1464" t="s">
        <v>1</v>
      </c>
      <c r="B5" s="1424" t="s">
        <v>2</v>
      </c>
      <c r="C5" s="1424" t="s">
        <v>3</v>
      </c>
      <c r="D5" s="110" t="s">
        <v>1263</v>
      </c>
      <c r="E5" s="111" t="s">
        <v>1714</v>
      </c>
      <c r="F5" s="111" t="s">
        <v>4</v>
      </c>
      <c r="G5" s="1424" t="s">
        <v>5</v>
      </c>
      <c r="H5" s="1424" t="s">
        <v>1715</v>
      </c>
      <c r="I5" s="1424" t="s">
        <v>6</v>
      </c>
      <c r="J5" s="1424" t="s">
        <v>7</v>
      </c>
    </row>
    <row r="6" spans="1:12" s="935" customFormat="1" ht="18.75" x14ac:dyDescent="0.25">
      <c r="A6" s="1504">
        <v>1</v>
      </c>
      <c r="B6" s="204">
        <v>2</v>
      </c>
      <c r="C6" s="204">
        <v>3</v>
      </c>
      <c r="D6" s="204">
        <v>4</v>
      </c>
      <c r="E6" s="204">
        <v>5</v>
      </c>
      <c r="F6" s="204">
        <v>6</v>
      </c>
      <c r="G6" s="204">
        <v>7</v>
      </c>
      <c r="H6" s="204">
        <v>8</v>
      </c>
      <c r="I6" s="204">
        <v>9</v>
      </c>
      <c r="J6" s="192">
        <v>10</v>
      </c>
    </row>
    <row r="7" spans="1:12" s="53" customFormat="1" ht="33.75" customHeight="1" x14ac:dyDescent="0.25">
      <c r="A7" s="2023" t="s">
        <v>390</v>
      </c>
      <c r="B7" s="2023"/>
      <c r="C7" s="2023"/>
      <c r="D7" s="2023"/>
      <c r="E7" s="2023"/>
      <c r="F7" s="2023"/>
      <c r="G7" s="2023"/>
      <c r="H7" s="2023"/>
      <c r="I7" s="2023"/>
      <c r="J7" s="2023"/>
    </row>
    <row r="8" spans="1:12" s="53" customFormat="1" ht="112.5" customHeight="1" x14ac:dyDescent="0.25">
      <c r="A8" s="1437" t="s">
        <v>9</v>
      </c>
      <c r="B8" s="191" t="s">
        <v>1264</v>
      </c>
      <c r="C8" s="191" t="s">
        <v>19</v>
      </c>
      <c r="D8" s="1053">
        <f>D9+D10</f>
        <v>0</v>
      </c>
      <c r="E8" s="1053">
        <f>E9+E10</f>
        <v>0</v>
      </c>
      <c r="F8" s="1053">
        <v>0</v>
      </c>
      <c r="G8" s="1435"/>
      <c r="H8" s="1053">
        <f>H9+H10</f>
        <v>0</v>
      </c>
      <c r="I8" s="1053">
        <f>F8</f>
        <v>0</v>
      </c>
      <c r="J8" s="205"/>
    </row>
    <row r="9" spans="1:12" s="53" customFormat="1" ht="98.25" customHeight="1" x14ac:dyDescent="0.25">
      <c r="A9" s="212" t="s">
        <v>21</v>
      </c>
      <c r="B9" s="206" t="s">
        <v>1265</v>
      </c>
      <c r="C9" s="206" t="s">
        <v>19</v>
      </c>
      <c r="D9" s="1054">
        <v>0</v>
      </c>
      <c r="E9" s="1054">
        <v>0</v>
      </c>
      <c r="F9" s="1054">
        <v>0</v>
      </c>
      <c r="G9" s="784" t="s">
        <v>674</v>
      </c>
      <c r="H9" s="1054">
        <f>E9</f>
        <v>0</v>
      </c>
      <c r="I9" s="1054">
        <f>F9</f>
        <v>0</v>
      </c>
      <c r="J9" s="610"/>
      <c r="L9" s="73"/>
    </row>
    <row r="10" spans="1:12" s="53" customFormat="1" ht="102" customHeight="1" x14ac:dyDescent="0.25">
      <c r="A10" s="212" t="s">
        <v>26</v>
      </c>
      <c r="B10" s="206" t="s">
        <v>1266</v>
      </c>
      <c r="C10" s="206" t="s">
        <v>19</v>
      </c>
      <c r="D10" s="1054">
        <v>0</v>
      </c>
      <c r="E10" s="1054">
        <v>0</v>
      </c>
      <c r="F10" s="1054">
        <v>0</v>
      </c>
      <c r="G10" s="572"/>
      <c r="H10" s="1054">
        <v>0</v>
      </c>
      <c r="I10" s="1054">
        <f>F10</f>
        <v>0</v>
      </c>
      <c r="J10" s="610" t="s">
        <v>1503</v>
      </c>
      <c r="K10" s="74"/>
    </row>
    <row r="11" spans="1:12" s="53" customFormat="1" ht="96" customHeight="1" x14ac:dyDescent="0.3">
      <c r="A11" s="207"/>
      <c r="B11" s="208" t="s">
        <v>39</v>
      </c>
      <c r="C11" s="191" t="s">
        <v>19</v>
      </c>
      <c r="D11" s="1055">
        <f>D8</f>
        <v>0</v>
      </c>
      <c r="E11" s="1055">
        <f>E8</f>
        <v>0</v>
      </c>
      <c r="F11" s="1053">
        <v>0</v>
      </c>
      <c r="G11" s="1620"/>
      <c r="H11" s="1055">
        <f>H8</f>
        <v>0</v>
      </c>
      <c r="I11" s="1055">
        <f>I8</f>
        <v>0</v>
      </c>
      <c r="J11" s="1620"/>
    </row>
    <row r="12" spans="1:12" s="53" customFormat="1" ht="36.75" customHeight="1" x14ac:dyDescent="0.25">
      <c r="A12" s="2023" t="s">
        <v>1348</v>
      </c>
      <c r="B12" s="2023" t="s">
        <v>274</v>
      </c>
      <c r="C12" s="2023" t="s">
        <v>19</v>
      </c>
      <c r="D12" s="2023">
        <v>225</v>
      </c>
      <c r="E12" s="2023">
        <v>225</v>
      </c>
      <c r="F12" s="2023">
        <f>E12/D12*100</f>
        <v>100</v>
      </c>
      <c r="G12" s="2023" t="s">
        <v>275</v>
      </c>
      <c r="H12" s="2023">
        <v>225</v>
      </c>
      <c r="I12" s="2023">
        <f>H12*100/D12</f>
        <v>100</v>
      </c>
      <c r="J12" s="2023"/>
    </row>
    <row r="13" spans="1:12" s="53" customFormat="1" ht="108" customHeight="1" x14ac:dyDescent="0.25">
      <c r="A13" s="1618" t="s">
        <v>9</v>
      </c>
      <c r="B13" s="612" t="s">
        <v>1267</v>
      </c>
      <c r="C13" s="1619" t="s">
        <v>19</v>
      </c>
      <c r="D13" s="1616">
        <f>D14</f>
        <v>4000</v>
      </c>
      <c r="E13" s="1616">
        <f>E14</f>
        <v>1305.8699999999999</v>
      </c>
      <c r="F13" s="1616">
        <f>E13*100/D13</f>
        <v>32.646749999999997</v>
      </c>
      <c r="G13" s="1618"/>
      <c r="H13" s="1616">
        <f>H14</f>
        <v>1305.8699999999999</v>
      </c>
      <c r="I13" s="1616">
        <f>H13*100/D13</f>
        <v>32.646749999999997</v>
      </c>
      <c r="J13" s="209"/>
    </row>
    <row r="14" spans="1:12" s="53" customFormat="1" ht="159" customHeight="1" x14ac:dyDescent="0.25">
      <c r="A14" s="1439" t="s">
        <v>21</v>
      </c>
      <c r="B14" s="1440" t="s">
        <v>448</v>
      </c>
      <c r="C14" s="1440" t="s">
        <v>19</v>
      </c>
      <c r="D14" s="1045">
        <v>4000</v>
      </c>
      <c r="E14" s="1045">
        <v>1305.8699999999999</v>
      </c>
      <c r="F14" s="1045">
        <f>E14/D14*100</f>
        <v>32.646749999999997</v>
      </c>
      <c r="G14" s="936" t="s">
        <v>1906</v>
      </c>
      <c r="H14" s="1056">
        <v>1305.8699999999999</v>
      </c>
      <c r="I14" s="1056">
        <f>H14*100/D14</f>
        <v>32.646749999999997</v>
      </c>
      <c r="J14" s="936" t="s">
        <v>1907</v>
      </c>
    </row>
    <row r="15" spans="1:12" s="53" customFormat="1" ht="104.25" customHeight="1" x14ac:dyDescent="0.3">
      <c r="A15" s="207"/>
      <c r="B15" s="210" t="s">
        <v>64</v>
      </c>
      <c r="C15" s="1438" t="s">
        <v>19</v>
      </c>
      <c r="D15" s="1426">
        <f>D13</f>
        <v>4000</v>
      </c>
      <c r="E15" s="1426">
        <f>E13</f>
        <v>1305.8699999999999</v>
      </c>
      <c r="F15" s="1426">
        <f>F13</f>
        <v>32.646749999999997</v>
      </c>
      <c r="G15" s="1441"/>
      <c r="H15" s="1426">
        <f>H13</f>
        <v>1305.8699999999999</v>
      </c>
      <c r="I15" s="1426">
        <f>I13</f>
        <v>32.646749999999997</v>
      </c>
      <c r="J15" s="211"/>
    </row>
    <row r="16" spans="1:12" s="53" customFormat="1" ht="25.5" customHeight="1" x14ac:dyDescent="0.25">
      <c r="A16" s="2013" t="s">
        <v>1349</v>
      </c>
      <c r="B16" s="2013"/>
      <c r="C16" s="2013"/>
      <c r="D16" s="2013"/>
      <c r="E16" s="2013"/>
      <c r="F16" s="2013"/>
      <c r="G16" s="2013"/>
      <c r="H16" s="2013"/>
      <c r="I16" s="2013"/>
      <c r="J16" s="2013"/>
    </row>
    <row r="17" spans="1:10" s="53" customFormat="1" ht="28.5" customHeight="1" x14ac:dyDescent="0.25">
      <c r="A17" s="2013" t="s">
        <v>9</v>
      </c>
      <c r="B17" s="2017" t="s">
        <v>1350</v>
      </c>
      <c r="C17" s="1438" t="s">
        <v>15</v>
      </c>
      <c r="D17" s="1428">
        <f>D18+D19</f>
        <v>5040</v>
      </c>
      <c r="E17" s="1428">
        <f>E18+E19</f>
        <v>2854.96</v>
      </c>
      <c r="F17" s="1428">
        <f>E17*100/D17</f>
        <v>56.646031746031746</v>
      </c>
      <c r="G17" s="2013"/>
      <c r="H17" s="1428">
        <f>H18+H19</f>
        <v>2854.96</v>
      </c>
      <c r="I17" s="1428">
        <f t="shared" ref="I17:I25" si="0">H17*100/D17</f>
        <v>56.646031746031746</v>
      </c>
      <c r="J17" s="2013"/>
    </row>
    <row r="18" spans="1:10" s="53" customFormat="1" ht="75.75" customHeight="1" x14ac:dyDescent="0.25">
      <c r="A18" s="2013" t="s">
        <v>220</v>
      </c>
      <c r="B18" s="2017"/>
      <c r="C18" s="1438" t="s">
        <v>16</v>
      </c>
      <c r="D18" s="1428">
        <f>D21</f>
        <v>4840</v>
      </c>
      <c r="E18" s="1428">
        <f>E21</f>
        <v>2755.09</v>
      </c>
      <c r="F18" s="1428">
        <f>E18*100/D18</f>
        <v>56.923347107438019</v>
      </c>
      <c r="G18" s="2013"/>
      <c r="H18" s="1428">
        <f>E18</f>
        <v>2755.09</v>
      </c>
      <c r="I18" s="1428">
        <f t="shared" si="0"/>
        <v>56.923347107438019</v>
      </c>
      <c r="J18" s="2013"/>
    </row>
    <row r="19" spans="1:10" s="53" customFormat="1" ht="95.25" customHeight="1" x14ac:dyDescent="0.25">
      <c r="A19" s="2013" t="s">
        <v>14</v>
      </c>
      <c r="B19" s="2017"/>
      <c r="C19" s="1438" t="s">
        <v>19</v>
      </c>
      <c r="D19" s="1428">
        <f>D22</f>
        <v>200</v>
      </c>
      <c r="E19" s="1428">
        <f>E22</f>
        <v>99.87</v>
      </c>
      <c r="F19" s="1428">
        <f>E19*100/D19</f>
        <v>49.935000000000002</v>
      </c>
      <c r="G19" s="2013"/>
      <c r="H19" s="1428">
        <f>H22</f>
        <v>99.87</v>
      </c>
      <c r="I19" s="1428">
        <f t="shared" si="0"/>
        <v>49.935000000000002</v>
      </c>
      <c r="J19" s="2013"/>
    </row>
    <row r="20" spans="1:10" s="53" customFormat="1" ht="60.75" customHeight="1" x14ac:dyDescent="0.25">
      <c r="A20" s="2019" t="s">
        <v>21</v>
      </c>
      <c r="B20" s="2018" t="s">
        <v>1351</v>
      </c>
      <c r="C20" s="1440" t="s">
        <v>15</v>
      </c>
      <c r="D20" s="1045">
        <f>D21+D22</f>
        <v>5040</v>
      </c>
      <c r="E20" s="1045">
        <f>E21+E22</f>
        <v>2854.96</v>
      </c>
      <c r="F20" s="1045">
        <f>E20*100/D20</f>
        <v>56.646031746031746</v>
      </c>
      <c r="G20" s="610"/>
      <c r="H20" s="1045">
        <f>H21+H22</f>
        <v>2854.96</v>
      </c>
      <c r="I20" s="1045">
        <f t="shared" si="0"/>
        <v>56.646031746031746</v>
      </c>
      <c r="J20" s="613"/>
    </row>
    <row r="21" spans="1:10" s="53" customFormat="1" ht="342" customHeight="1" x14ac:dyDescent="0.25">
      <c r="A21" s="2019"/>
      <c r="B21" s="2018"/>
      <c r="C21" s="1440" t="s">
        <v>16</v>
      </c>
      <c r="D21" s="1045">
        <v>4840</v>
      </c>
      <c r="E21" s="1045">
        <v>2755.09</v>
      </c>
      <c r="F21" s="1045">
        <f>E21/D21*100</f>
        <v>56.923347107438019</v>
      </c>
      <c r="G21" s="783" t="s">
        <v>1908</v>
      </c>
      <c r="H21" s="1045">
        <f>E21</f>
        <v>2755.09</v>
      </c>
      <c r="I21" s="1045">
        <f t="shared" si="0"/>
        <v>56.923347107438019</v>
      </c>
      <c r="J21" s="614" t="s">
        <v>1677</v>
      </c>
    </row>
    <row r="22" spans="1:10" s="53" customFormat="1" ht="156" customHeight="1" x14ac:dyDescent="0.25">
      <c r="A22" s="1646"/>
      <c r="B22" s="1630" t="s">
        <v>1985</v>
      </c>
      <c r="C22" s="1630" t="s">
        <v>19</v>
      </c>
      <c r="D22" s="1045">
        <v>200</v>
      </c>
      <c r="E22" s="1045">
        <v>99.87</v>
      </c>
      <c r="F22" s="1045">
        <f>E22*100/D22</f>
        <v>49.935000000000002</v>
      </c>
      <c r="G22" s="783" t="s">
        <v>1960</v>
      </c>
      <c r="H22" s="1045">
        <v>99.87</v>
      </c>
      <c r="I22" s="1045">
        <f t="shared" si="0"/>
        <v>49.935000000000002</v>
      </c>
      <c r="J22" s="783" t="s">
        <v>1909</v>
      </c>
    </row>
    <row r="23" spans="1:10" s="53" customFormat="1" ht="28.5" customHeight="1" x14ac:dyDescent="0.25">
      <c r="A23" s="2011"/>
      <c r="B23" s="2012" t="s">
        <v>74</v>
      </c>
      <c r="C23" s="1438" t="s">
        <v>15</v>
      </c>
      <c r="D23" s="1428">
        <f>D17</f>
        <v>5040</v>
      </c>
      <c r="E23" s="1428">
        <f>E17</f>
        <v>2854.96</v>
      </c>
      <c r="F23" s="1428">
        <f>F17</f>
        <v>56.646031746031746</v>
      </c>
      <c r="G23" s="2013"/>
      <c r="H23" s="1428">
        <f>H24+H25</f>
        <v>2854.96</v>
      </c>
      <c r="I23" s="1428">
        <f t="shared" si="0"/>
        <v>56.646031746031746</v>
      </c>
      <c r="J23" s="2014"/>
    </row>
    <row r="24" spans="1:10" s="53" customFormat="1" ht="88.5" customHeight="1" x14ac:dyDescent="0.25">
      <c r="A24" s="2011"/>
      <c r="B24" s="2012"/>
      <c r="C24" s="1438" t="s">
        <v>16</v>
      </c>
      <c r="D24" s="1428">
        <f>D18</f>
        <v>4840</v>
      </c>
      <c r="E24" s="1428">
        <f>E18</f>
        <v>2755.09</v>
      </c>
      <c r="F24" s="1428">
        <f>E24*100/D24</f>
        <v>56.923347107438019</v>
      </c>
      <c r="G24" s="2013"/>
      <c r="H24" s="1428">
        <f>H18</f>
        <v>2755.09</v>
      </c>
      <c r="I24" s="1428">
        <f t="shared" si="0"/>
        <v>56.923347107438019</v>
      </c>
      <c r="J24" s="2014"/>
    </row>
    <row r="25" spans="1:10" s="53" customFormat="1" ht="99.75" customHeight="1" x14ac:dyDescent="0.25">
      <c r="A25" s="2011"/>
      <c r="B25" s="2012"/>
      <c r="C25" s="1438" t="s">
        <v>19</v>
      </c>
      <c r="D25" s="1428">
        <f>D19</f>
        <v>200</v>
      </c>
      <c r="E25" s="1428">
        <f>E19</f>
        <v>99.87</v>
      </c>
      <c r="F25" s="1428">
        <f>E25*100/D25</f>
        <v>49.935000000000002</v>
      </c>
      <c r="G25" s="2013"/>
      <c r="H25" s="1428">
        <f>H19</f>
        <v>99.87</v>
      </c>
      <c r="I25" s="1428">
        <f t="shared" si="0"/>
        <v>49.935000000000002</v>
      </c>
      <c r="J25" s="2014"/>
    </row>
    <row r="26" spans="1:10" s="53" customFormat="1" ht="26.25" customHeight="1" x14ac:dyDescent="0.25">
      <c r="A26" s="2011"/>
      <c r="B26" s="2015" t="s">
        <v>71</v>
      </c>
      <c r="C26" s="1438" t="s">
        <v>15</v>
      </c>
      <c r="D26" s="1426">
        <f>D27+D28</f>
        <v>9040</v>
      </c>
      <c r="E26" s="1426">
        <f>E27+E28</f>
        <v>4160.83</v>
      </c>
      <c r="F26" s="1426">
        <f>E26/D26*100</f>
        <v>46.02688053097345</v>
      </c>
      <c r="G26" s="2016"/>
      <c r="H26" s="1426">
        <f>H27+H28</f>
        <v>4160.83</v>
      </c>
      <c r="I26" s="1426">
        <f>H26/D26*100</f>
        <v>46.02688053097345</v>
      </c>
      <c r="J26" s="2014"/>
    </row>
    <row r="27" spans="1:10" s="53" customFormat="1" ht="74.25" customHeight="1" x14ac:dyDescent="0.25">
      <c r="A27" s="2011"/>
      <c r="B27" s="2015"/>
      <c r="C27" s="1438" t="s">
        <v>16</v>
      </c>
      <c r="D27" s="1428">
        <f>D24</f>
        <v>4840</v>
      </c>
      <c r="E27" s="1428">
        <f>E21</f>
        <v>2755.09</v>
      </c>
      <c r="F27" s="1428">
        <f>E27*100/D27</f>
        <v>56.923347107438019</v>
      </c>
      <c r="G27" s="2016"/>
      <c r="H27" s="1428">
        <f>H24</f>
        <v>2755.09</v>
      </c>
      <c r="I27" s="1426">
        <f>H27/D27*100</f>
        <v>56.923347107438019</v>
      </c>
      <c r="J27" s="2014"/>
    </row>
    <row r="28" spans="1:10" s="53" customFormat="1" ht="98.25" customHeight="1" x14ac:dyDescent="0.25">
      <c r="A28" s="2011"/>
      <c r="B28" s="2015"/>
      <c r="C28" s="1438" t="s">
        <v>19</v>
      </c>
      <c r="D28" s="1428">
        <f>D25+D15+D11</f>
        <v>4200</v>
      </c>
      <c r="E28" s="1428">
        <f>E25+E15+E11</f>
        <v>1405.7399999999998</v>
      </c>
      <c r="F28" s="1428">
        <f>E28/D28*100</f>
        <v>33.469999999999992</v>
      </c>
      <c r="G28" s="2016"/>
      <c r="H28" s="1428">
        <f>H25+H15+H11</f>
        <v>1405.7399999999998</v>
      </c>
      <c r="I28" s="1426">
        <f t="shared" ref="I28" si="1">H28/D28*100</f>
        <v>33.469999999999992</v>
      </c>
      <c r="J28" s="2014"/>
    </row>
  </sheetData>
  <mergeCells count="20">
    <mergeCell ref="A16:J16"/>
    <mergeCell ref="A1:J1"/>
    <mergeCell ref="A2:J2"/>
    <mergeCell ref="A3:J3"/>
    <mergeCell ref="A7:J7"/>
    <mergeCell ref="A12:J12"/>
    <mergeCell ref="A17:A19"/>
    <mergeCell ref="B17:B19"/>
    <mergeCell ref="G17:G19"/>
    <mergeCell ref="J17:J19"/>
    <mergeCell ref="B20:B21"/>
    <mergeCell ref="A20:A21"/>
    <mergeCell ref="A23:A25"/>
    <mergeCell ref="B23:B25"/>
    <mergeCell ref="G23:G25"/>
    <mergeCell ref="J23:J25"/>
    <mergeCell ref="A26:A28"/>
    <mergeCell ref="B26:B28"/>
    <mergeCell ref="G26:G28"/>
    <mergeCell ref="J26:J28"/>
  </mergeCells>
  <pageMargins left="0.35433070866141736" right="0.27559055118110237" top="0.78740157480314965" bottom="0.59055118110236227" header="0.51181102362204722" footer="0.19685039370078741"/>
  <pageSetup paperSize="9" scale="58" firstPageNumber="49" fitToHeight="0" orientation="landscape" useFirstPageNumber="1" r:id="rId1"/>
  <headerFooter>
    <oddFooter>&amp;R&amp;"Times New Roman,обычный"&amp;14&amp;P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K52"/>
  <sheetViews>
    <sheetView topLeftCell="A46" zoomScale="60" zoomScaleNormal="60" zoomScaleSheetLayoutView="62" zoomScalePageLayoutView="70" workbookViewId="0">
      <selection activeCell="F30" sqref="F30"/>
    </sheetView>
  </sheetViews>
  <sheetFormatPr defaultRowHeight="18" x14ac:dyDescent="0.25"/>
  <cols>
    <col min="1" max="1" width="6.7109375" style="1578" customWidth="1"/>
    <col min="2" max="2" width="42.5703125" style="1578" customWidth="1"/>
    <col min="3" max="3" width="16.5703125" style="1579" customWidth="1"/>
    <col min="4" max="4" width="13.85546875" style="1580" customWidth="1"/>
    <col min="5" max="5" width="13.7109375" style="1578" customWidth="1"/>
    <col min="6" max="6" width="12.140625" style="1578" customWidth="1"/>
    <col min="7" max="7" width="55.5703125" style="1578" customWidth="1"/>
    <col min="8" max="8" width="15" style="1578" customWidth="1"/>
    <col min="9" max="9" width="12.5703125" style="1578" customWidth="1"/>
    <col min="10" max="10" width="36.140625" style="1581" customWidth="1"/>
    <col min="11" max="11" width="38.42578125" style="1537" customWidth="1"/>
    <col min="12" max="256" width="9.140625" style="1537"/>
    <col min="257" max="257" width="8.7109375" style="1537" customWidth="1"/>
    <col min="258" max="258" width="45.7109375" style="1537" customWidth="1"/>
    <col min="259" max="259" width="15.7109375" style="1537" customWidth="1"/>
    <col min="260" max="261" width="17.7109375" style="1537" customWidth="1"/>
    <col min="262" max="262" width="13.7109375" style="1537" customWidth="1"/>
    <col min="263" max="263" width="34.7109375" style="1537" customWidth="1"/>
    <col min="264" max="264" width="17.7109375" style="1537" customWidth="1"/>
    <col min="265" max="265" width="13.7109375" style="1537" customWidth="1"/>
    <col min="266" max="266" width="30.7109375" style="1537" customWidth="1"/>
    <col min="267" max="267" width="38.42578125" style="1537" customWidth="1"/>
    <col min="268" max="512" width="9.140625" style="1537"/>
    <col min="513" max="513" width="8.7109375" style="1537" customWidth="1"/>
    <col min="514" max="514" width="45.7109375" style="1537" customWidth="1"/>
    <col min="515" max="515" width="15.7109375" style="1537" customWidth="1"/>
    <col min="516" max="517" width="17.7109375" style="1537" customWidth="1"/>
    <col min="518" max="518" width="13.7109375" style="1537" customWidth="1"/>
    <col min="519" max="519" width="34.7109375" style="1537" customWidth="1"/>
    <col min="520" max="520" width="17.7109375" style="1537" customWidth="1"/>
    <col min="521" max="521" width="13.7109375" style="1537" customWidth="1"/>
    <col min="522" max="522" width="30.7109375" style="1537" customWidth="1"/>
    <col min="523" max="523" width="38.42578125" style="1537" customWidth="1"/>
    <col min="524" max="768" width="9.140625" style="1537"/>
    <col min="769" max="769" width="8.7109375" style="1537" customWidth="1"/>
    <col min="770" max="770" width="45.7109375" style="1537" customWidth="1"/>
    <col min="771" max="771" width="15.7109375" style="1537" customWidth="1"/>
    <col min="772" max="773" width="17.7109375" style="1537" customWidth="1"/>
    <col min="774" max="774" width="13.7109375" style="1537" customWidth="1"/>
    <col min="775" max="775" width="34.7109375" style="1537" customWidth="1"/>
    <col min="776" max="776" width="17.7109375" style="1537" customWidth="1"/>
    <col min="777" max="777" width="13.7109375" style="1537" customWidth="1"/>
    <col min="778" max="778" width="30.7109375" style="1537" customWidth="1"/>
    <col min="779" max="779" width="38.42578125" style="1537" customWidth="1"/>
    <col min="780" max="1024" width="9.140625" style="1537"/>
    <col min="1025" max="1025" width="8.7109375" style="1537" customWidth="1"/>
    <col min="1026" max="1026" width="45.7109375" style="1537" customWidth="1"/>
    <col min="1027" max="1027" width="15.7109375" style="1537" customWidth="1"/>
    <col min="1028" max="1029" width="17.7109375" style="1537" customWidth="1"/>
    <col min="1030" max="1030" width="13.7109375" style="1537" customWidth="1"/>
    <col min="1031" max="1031" width="34.7109375" style="1537" customWidth="1"/>
    <col min="1032" max="1032" width="17.7109375" style="1537" customWidth="1"/>
    <col min="1033" max="1033" width="13.7109375" style="1537" customWidth="1"/>
    <col min="1034" max="1034" width="30.7109375" style="1537" customWidth="1"/>
    <col min="1035" max="1035" width="38.42578125" style="1537" customWidth="1"/>
    <col min="1036" max="1280" width="9.140625" style="1537"/>
    <col min="1281" max="1281" width="8.7109375" style="1537" customWidth="1"/>
    <col min="1282" max="1282" width="45.7109375" style="1537" customWidth="1"/>
    <col min="1283" max="1283" width="15.7109375" style="1537" customWidth="1"/>
    <col min="1284" max="1285" width="17.7109375" style="1537" customWidth="1"/>
    <col min="1286" max="1286" width="13.7109375" style="1537" customWidth="1"/>
    <col min="1287" max="1287" width="34.7109375" style="1537" customWidth="1"/>
    <col min="1288" max="1288" width="17.7109375" style="1537" customWidth="1"/>
    <col min="1289" max="1289" width="13.7109375" style="1537" customWidth="1"/>
    <col min="1290" max="1290" width="30.7109375" style="1537" customWidth="1"/>
    <col min="1291" max="1291" width="38.42578125" style="1537" customWidth="1"/>
    <col min="1292" max="1536" width="9.140625" style="1537"/>
    <col min="1537" max="1537" width="8.7109375" style="1537" customWidth="1"/>
    <col min="1538" max="1538" width="45.7109375" style="1537" customWidth="1"/>
    <col min="1539" max="1539" width="15.7109375" style="1537" customWidth="1"/>
    <col min="1540" max="1541" width="17.7109375" style="1537" customWidth="1"/>
    <col min="1542" max="1542" width="13.7109375" style="1537" customWidth="1"/>
    <col min="1543" max="1543" width="34.7109375" style="1537" customWidth="1"/>
    <col min="1544" max="1544" width="17.7109375" style="1537" customWidth="1"/>
    <col min="1545" max="1545" width="13.7109375" style="1537" customWidth="1"/>
    <col min="1546" max="1546" width="30.7109375" style="1537" customWidth="1"/>
    <col min="1547" max="1547" width="38.42578125" style="1537" customWidth="1"/>
    <col min="1548" max="1792" width="9.140625" style="1537"/>
    <col min="1793" max="1793" width="8.7109375" style="1537" customWidth="1"/>
    <col min="1794" max="1794" width="45.7109375" style="1537" customWidth="1"/>
    <col min="1795" max="1795" width="15.7109375" style="1537" customWidth="1"/>
    <col min="1796" max="1797" width="17.7109375" style="1537" customWidth="1"/>
    <col min="1798" max="1798" width="13.7109375" style="1537" customWidth="1"/>
    <col min="1799" max="1799" width="34.7109375" style="1537" customWidth="1"/>
    <col min="1800" max="1800" width="17.7109375" style="1537" customWidth="1"/>
    <col min="1801" max="1801" width="13.7109375" style="1537" customWidth="1"/>
    <col min="1802" max="1802" width="30.7109375" style="1537" customWidth="1"/>
    <col min="1803" max="1803" width="38.42578125" style="1537" customWidth="1"/>
    <col min="1804" max="2048" width="9.140625" style="1537"/>
    <col min="2049" max="2049" width="8.7109375" style="1537" customWidth="1"/>
    <col min="2050" max="2050" width="45.7109375" style="1537" customWidth="1"/>
    <col min="2051" max="2051" width="15.7109375" style="1537" customWidth="1"/>
    <col min="2052" max="2053" width="17.7109375" style="1537" customWidth="1"/>
    <col min="2054" max="2054" width="13.7109375" style="1537" customWidth="1"/>
    <col min="2055" max="2055" width="34.7109375" style="1537" customWidth="1"/>
    <col min="2056" max="2056" width="17.7109375" style="1537" customWidth="1"/>
    <col min="2057" max="2057" width="13.7109375" style="1537" customWidth="1"/>
    <col min="2058" max="2058" width="30.7109375" style="1537" customWidth="1"/>
    <col min="2059" max="2059" width="38.42578125" style="1537" customWidth="1"/>
    <col min="2060" max="2304" width="9.140625" style="1537"/>
    <col min="2305" max="2305" width="8.7109375" style="1537" customWidth="1"/>
    <col min="2306" max="2306" width="45.7109375" style="1537" customWidth="1"/>
    <col min="2307" max="2307" width="15.7109375" style="1537" customWidth="1"/>
    <col min="2308" max="2309" width="17.7109375" style="1537" customWidth="1"/>
    <col min="2310" max="2310" width="13.7109375" style="1537" customWidth="1"/>
    <col min="2311" max="2311" width="34.7109375" style="1537" customWidth="1"/>
    <col min="2312" max="2312" width="17.7109375" style="1537" customWidth="1"/>
    <col min="2313" max="2313" width="13.7109375" style="1537" customWidth="1"/>
    <col min="2314" max="2314" width="30.7109375" style="1537" customWidth="1"/>
    <col min="2315" max="2315" width="38.42578125" style="1537" customWidth="1"/>
    <col min="2316" max="2560" width="9.140625" style="1537"/>
    <col min="2561" max="2561" width="8.7109375" style="1537" customWidth="1"/>
    <col min="2562" max="2562" width="45.7109375" style="1537" customWidth="1"/>
    <col min="2563" max="2563" width="15.7109375" style="1537" customWidth="1"/>
    <col min="2564" max="2565" width="17.7109375" style="1537" customWidth="1"/>
    <col min="2566" max="2566" width="13.7109375" style="1537" customWidth="1"/>
    <col min="2567" max="2567" width="34.7109375" style="1537" customWidth="1"/>
    <col min="2568" max="2568" width="17.7109375" style="1537" customWidth="1"/>
    <col min="2569" max="2569" width="13.7109375" style="1537" customWidth="1"/>
    <col min="2570" max="2570" width="30.7109375" style="1537" customWidth="1"/>
    <col min="2571" max="2571" width="38.42578125" style="1537" customWidth="1"/>
    <col min="2572" max="2816" width="9.140625" style="1537"/>
    <col min="2817" max="2817" width="8.7109375" style="1537" customWidth="1"/>
    <col min="2818" max="2818" width="45.7109375" style="1537" customWidth="1"/>
    <col min="2819" max="2819" width="15.7109375" style="1537" customWidth="1"/>
    <col min="2820" max="2821" width="17.7109375" style="1537" customWidth="1"/>
    <col min="2822" max="2822" width="13.7109375" style="1537" customWidth="1"/>
    <col min="2823" max="2823" width="34.7109375" style="1537" customWidth="1"/>
    <col min="2824" max="2824" width="17.7109375" style="1537" customWidth="1"/>
    <col min="2825" max="2825" width="13.7109375" style="1537" customWidth="1"/>
    <col min="2826" max="2826" width="30.7109375" style="1537" customWidth="1"/>
    <col min="2827" max="2827" width="38.42578125" style="1537" customWidth="1"/>
    <col min="2828" max="3072" width="9.140625" style="1537"/>
    <col min="3073" max="3073" width="8.7109375" style="1537" customWidth="1"/>
    <col min="3074" max="3074" width="45.7109375" style="1537" customWidth="1"/>
    <col min="3075" max="3075" width="15.7109375" style="1537" customWidth="1"/>
    <col min="3076" max="3077" width="17.7109375" style="1537" customWidth="1"/>
    <col min="3078" max="3078" width="13.7109375" style="1537" customWidth="1"/>
    <col min="3079" max="3079" width="34.7109375" style="1537" customWidth="1"/>
    <col min="3080" max="3080" width="17.7109375" style="1537" customWidth="1"/>
    <col min="3081" max="3081" width="13.7109375" style="1537" customWidth="1"/>
    <col min="3082" max="3082" width="30.7109375" style="1537" customWidth="1"/>
    <col min="3083" max="3083" width="38.42578125" style="1537" customWidth="1"/>
    <col min="3084" max="3328" width="9.140625" style="1537"/>
    <col min="3329" max="3329" width="8.7109375" style="1537" customWidth="1"/>
    <col min="3330" max="3330" width="45.7109375" style="1537" customWidth="1"/>
    <col min="3331" max="3331" width="15.7109375" style="1537" customWidth="1"/>
    <col min="3332" max="3333" width="17.7109375" style="1537" customWidth="1"/>
    <col min="3334" max="3334" width="13.7109375" style="1537" customWidth="1"/>
    <col min="3335" max="3335" width="34.7109375" style="1537" customWidth="1"/>
    <col min="3336" max="3336" width="17.7109375" style="1537" customWidth="1"/>
    <col min="3337" max="3337" width="13.7109375" style="1537" customWidth="1"/>
    <col min="3338" max="3338" width="30.7109375" style="1537" customWidth="1"/>
    <col min="3339" max="3339" width="38.42578125" style="1537" customWidth="1"/>
    <col min="3340" max="3584" width="9.140625" style="1537"/>
    <col min="3585" max="3585" width="8.7109375" style="1537" customWidth="1"/>
    <col min="3586" max="3586" width="45.7109375" style="1537" customWidth="1"/>
    <col min="3587" max="3587" width="15.7109375" style="1537" customWidth="1"/>
    <col min="3588" max="3589" width="17.7109375" style="1537" customWidth="1"/>
    <col min="3590" max="3590" width="13.7109375" style="1537" customWidth="1"/>
    <col min="3591" max="3591" width="34.7109375" style="1537" customWidth="1"/>
    <col min="3592" max="3592" width="17.7109375" style="1537" customWidth="1"/>
    <col min="3593" max="3593" width="13.7109375" style="1537" customWidth="1"/>
    <col min="3594" max="3594" width="30.7109375" style="1537" customWidth="1"/>
    <col min="3595" max="3595" width="38.42578125" style="1537" customWidth="1"/>
    <col min="3596" max="3840" width="9.140625" style="1537"/>
    <col min="3841" max="3841" width="8.7109375" style="1537" customWidth="1"/>
    <col min="3842" max="3842" width="45.7109375" style="1537" customWidth="1"/>
    <col min="3843" max="3843" width="15.7109375" style="1537" customWidth="1"/>
    <col min="3844" max="3845" width="17.7109375" style="1537" customWidth="1"/>
    <col min="3846" max="3846" width="13.7109375" style="1537" customWidth="1"/>
    <col min="3847" max="3847" width="34.7109375" style="1537" customWidth="1"/>
    <col min="3848" max="3848" width="17.7109375" style="1537" customWidth="1"/>
    <col min="3849" max="3849" width="13.7109375" style="1537" customWidth="1"/>
    <col min="3850" max="3850" width="30.7109375" style="1537" customWidth="1"/>
    <col min="3851" max="3851" width="38.42578125" style="1537" customWidth="1"/>
    <col min="3852" max="4096" width="9.140625" style="1537"/>
    <col min="4097" max="4097" width="8.7109375" style="1537" customWidth="1"/>
    <col min="4098" max="4098" width="45.7109375" style="1537" customWidth="1"/>
    <col min="4099" max="4099" width="15.7109375" style="1537" customWidth="1"/>
    <col min="4100" max="4101" width="17.7109375" style="1537" customWidth="1"/>
    <col min="4102" max="4102" width="13.7109375" style="1537" customWidth="1"/>
    <col min="4103" max="4103" width="34.7109375" style="1537" customWidth="1"/>
    <col min="4104" max="4104" width="17.7109375" style="1537" customWidth="1"/>
    <col min="4105" max="4105" width="13.7109375" style="1537" customWidth="1"/>
    <col min="4106" max="4106" width="30.7109375" style="1537" customWidth="1"/>
    <col min="4107" max="4107" width="38.42578125" style="1537" customWidth="1"/>
    <col min="4108" max="4352" width="9.140625" style="1537"/>
    <col min="4353" max="4353" width="8.7109375" style="1537" customWidth="1"/>
    <col min="4354" max="4354" width="45.7109375" style="1537" customWidth="1"/>
    <col min="4355" max="4355" width="15.7109375" style="1537" customWidth="1"/>
    <col min="4356" max="4357" width="17.7109375" style="1537" customWidth="1"/>
    <col min="4358" max="4358" width="13.7109375" style="1537" customWidth="1"/>
    <col min="4359" max="4359" width="34.7109375" style="1537" customWidth="1"/>
    <col min="4360" max="4360" width="17.7109375" style="1537" customWidth="1"/>
    <col min="4361" max="4361" width="13.7109375" style="1537" customWidth="1"/>
    <col min="4362" max="4362" width="30.7109375" style="1537" customWidth="1"/>
    <col min="4363" max="4363" width="38.42578125" style="1537" customWidth="1"/>
    <col min="4364" max="4608" width="9.140625" style="1537"/>
    <col min="4609" max="4609" width="8.7109375" style="1537" customWidth="1"/>
    <col min="4610" max="4610" width="45.7109375" style="1537" customWidth="1"/>
    <col min="4611" max="4611" width="15.7109375" style="1537" customWidth="1"/>
    <col min="4612" max="4613" width="17.7109375" style="1537" customWidth="1"/>
    <col min="4614" max="4614" width="13.7109375" style="1537" customWidth="1"/>
    <col min="4615" max="4615" width="34.7109375" style="1537" customWidth="1"/>
    <col min="4616" max="4616" width="17.7109375" style="1537" customWidth="1"/>
    <col min="4617" max="4617" width="13.7109375" style="1537" customWidth="1"/>
    <col min="4618" max="4618" width="30.7109375" style="1537" customWidth="1"/>
    <col min="4619" max="4619" width="38.42578125" style="1537" customWidth="1"/>
    <col min="4620" max="4864" width="9.140625" style="1537"/>
    <col min="4865" max="4865" width="8.7109375" style="1537" customWidth="1"/>
    <col min="4866" max="4866" width="45.7109375" style="1537" customWidth="1"/>
    <col min="4867" max="4867" width="15.7109375" style="1537" customWidth="1"/>
    <col min="4868" max="4869" width="17.7109375" style="1537" customWidth="1"/>
    <col min="4870" max="4870" width="13.7109375" style="1537" customWidth="1"/>
    <col min="4871" max="4871" width="34.7109375" style="1537" customWidth="1"/>
    <col min="4872" max="4872" width="17.7109375" style="1537" customWidth="1"/>
    <col min="4873" max="4873" width="13.7109375" style="1537" customWidth="1"/>
    <col min="4874" max="4874" width="30.7109375" style="1537" customWidth="1"/>
    <col min="4875" max="4875" width="38.42578125" style="1537" customWidth="1"/>
    <col min="4876" max="5120" width="9.140625" style="1537"/>
    <col min="5121" max="5121" width="8.7109375" style="1537" customWidth="1"/>
    <col min="5122" max="5122" width="45.7109375" style="1537" customWidth="1"/>
    <col min="5123" max="5123" width="15.7109375" style="1537" customWidth="1"/>
    <col min="5124" max="5125" width="17.7109375" style="1537" customWidth="1"/>
    <col min="5126" max="5126" width="13.7109375" style="1537" customWidth="1"/>
    <col min="5127" max="5127" width="34.7109375" style="1537" customWidth="1"/>
    <col min="5128" max="5128" width="17.7109375" style="1537" customWidth="1"/>
    <col min="5129" max="5129" width="13.7109375" style="1537" customWidth="1"/>
    <col min="5130" max="5130" width="30.7109375" style="1537" customWidth="1"/>
    <col min="5131" max="5131" width="38.42578125" style="1537" customWidth="1"/>
    <col min="5132" max="5376" width="9.140625" style="1537"/>
    <col min="5377" max="5377" width="8.7109375" style="1537" customWidth="1"/>
    <col min="5378" max="5378" width="45.7109375" style="1537" customWidth="1"/>
    <col min="5379" max="5379" width="15.7109375" style="1537" customWidth="1"/>
    <col min="5380" max="5381" width="17.7109375" style="1537" customWidth="1"/>
    <col min="5382" max="5382" width="13.7109375" style="1537" customWidth="1"/>
    <col min="5383" max="5383" width="34.7109375" style="1537" customWidth="1"/>
    <col min="5384" max="5384" width="17.7109375" style="1537" customWidth="1"/>
    <col min="5385" max="5385" width="13.7109375" style="1537" customWidth="1"/>
    <col min="5386" max="5386" width="30.7109375" style="1537" customWidth="1"/>
    <col min="5387" max="5387" width="38.42578125" style="1537" customWidth="1"/>
    <col min="5388" max="5632" width="9.140625" style="1537"/>
    <col min="5633" max="5633" width="8.7109375" style="1537" customWidth="1"/>
    <col min="5634" max="5634" width="45.7109375" style="1537" customWidth="1"/>
    <col min="5635" max="5635" width="15.7109375" style="1537" customWidth="1"/>
    <col min="5636" max="5637" width="17.7109375" style="1537" customWidth="1"/>
    <col min="5638" max="5638" width="13.7109375" style="1537" customWidth="1"/>
    <col min="5639" max="5639" width="34.7109375" style="1537" customWidth="1"/>
    <col min="5640" max="5640" width="17.7109375" style="1537" customWidth="1"/>
    <col min="5641" max="5641" width="13.7109375" style="1537" customWidth="1"/>
    <col min="5642" max="5642" width="30.7109375" style="1537" customWidth="1"/>
    <col min="5643" max="5643" width="38.42578125" style="1537" customWidth="1"/>
    <col min="5644" max="5888" width="9.140625" style="1537"/>
    <col min="5889" max="5889" width="8.7109375" style="1537" customWidth="1"/>
    <col min="5890" max="5890" width="45.7109375" style="1537" customWidth="1"/>
    <col min="5891" max="5891" width="15.7109375" style="1537" customWidth="1"/>
    <col min="5892" max="5893" width="17.7109375" style="1537" customWidth="1"/>
    <col min="5894" max="5894" width="13.7109375" style="1537" customWidth="1"/>
    <col min="5895" max="5895" width="34.7109375" style="1537" customWidth="1"/>
    <col min="5896" max="5896" width="17.7109375" style="1537" customWidth="1"/>
    <col min="5897" max="5897" width="13.7109375" style="1537" customWidth="1"/>
    <col min="5898" max="5898" width="30.7109375" style="1537" customWidth="1"/>
    <col min="5899" max="5899" width="38.42578125" style="1537" customWidth="1"/>
    <col min="5900" max="6144" width="9.140625" style="1537"/>
    <col min="6145" max="6145" width="8.7109375" style="1537" customWidth="1"/>
    <col min="6146" max="6146" width="45.7109375" style="1537" customWidth="1"/>
    <col min="6147" max="6147" width="15.7109375" style="1537" customWidth="1"/>
    <col min="6148" max="6149" width="17.7109375" style="1537" customWidth="1"/>
    <col min="6150" max="6150" width="13.7109375" style="1537" customWidth="1"/>
    <col min="6151" max="6151" width="34.7109375" style="1537" customWidth="1"/>
    <col min="6152" max="6152" width="17.7109375" style="1537" customWidth="1"/>
    <col min="6153" max="6153" width="13.7109375" style="1537" customWidth="1"/>
    <col min="6154" max="6154" width="30.7109375" style="1537" customWidth="1"/>
    <col min="6155" max="6155" width="38.42578125" style="1537" customWidth="1"/>
    <col min="6156" max="6400" width="9.140625" style="1537"/>
    <col min="6401" max="6401" width="8.7109375" style="1537" customWidth="1"/>
    <col min="6402" max="6402" width="45.7109375" style="1537" customWidth="1"/>
    <col min="6403" max="6403" width="15.7109375" style="1537" customWidth="1"/>
    <col min="6404" max="6405" width="17.7109375" style="1537" customWidth="1"/>
    <col min="6406" max="6406" width="13.7109375" style="1537" customWidth="1"/>
    <col min="6407" max="6407" width="34.7109375" style="1537" customWidth="1"/>
    <col min="6408" max="6408" width="17.7109375" style="1537" customWidth="1"/>
    <col min="6409" max="6409" width="13.7109375" style="1537" customWidth="1"/>
    <col min="6410" max="6410" width="30.7109375" style="1537" customWidth="1"/>
    <col min="6411" max="6411" width="38.42578125" style="1537" customWidth="1"/>
    <col min="6412" max="6656" width="9.140625" style="1537"/>
    <col min="6657" max="6657" width="8.7109375" style="1537" customWidth="1"/>
    <col min="6658" max="6658" width="45.7109375" style="1537" customWidth="1"/>
    <col min="6659" max="6659" width="15.7109375" style="1537" customWidth="1"/>
    <col min="6660" max="6661" width="17.7109375" style="1537" customWidth="1"/>
    <col min="6662" max="6662" width="13.7109375" style="1537" customWidth="1"/>
    <col min="6663" max="6663" width="34.7109375" style="1537" customWidth="1"/>
    <col min="6664" max="6664" width="17.7109375" style="1537" customWidth="1"/>
    <col min="6665" max="6665" width="13.7109375" style="1537" customWidth="1"/>
    <col min="6666" max="6666" width="30.7109375" style="1537" customWidth="1"/>
    <col min="6667" max="6667" width="38.42578125" style="1537" customWidth="1"/>
    <col min="6668" max="6912" width="9.140625" style="1537"/>
    <col min="6913" max="6913" width="8.7109375" style="1537" customWidth="1"/>
    <col min="6914" max="6914" width="45.7109375" style="1537" customWidth="1"/>
    <col min="6915" max="6915" width="15.7109375" style="1537" customWidth="1"/>
    <col min="6916" max="6917" width="17.7109375" style="1537" customWidth="1"/>
    <col min="6918" max="6918" width="13.7109375" style="1537" customWidth="1"/>
    <col min="6919" max="6919" width="34.7109375" style="1537" customWidth="1"/>
    <col min="6920" max="6920" width="17.7109375" style="1537" customWidth="1"/>
    <col min="6921" max="6921" width="13.7109375" style="1537" customWidth="1"/>
    <col min="6922" max="6922" width="30.7109375" style="1537" customWidth="1"/>
    <col min="6923" max="6923" width="38.42578125" style="1537" customWidth="1"/>
    <col min="6924" max="7168" width="9.140625" style="1537"/>
    <col min="7169" max="7169" width="8.7109375" style="1537" customWidth="1"/>
    <col min="7170" max="7170" width="45.7109375" style="1537" customWidth="1"/>
    <col min="7171" max="7171" width="15.7109375" style="1537" customWidth="1"/>
    <col min="7172" max="7173" width="17.7109375" style="1537" customWidth="1"/>
    <col min="7174" max="7174" width="13.7109375" style="1537" customWidth="1"/>
    <col min="7175" max="7175" width="34.7109375" style="1537" customWidth="1"/>
    <col min="7176" max="7176" width="17.7109375" style="1537" customWidth="1"/>
    <col min="7177" max="7177" width="13.7109375" style="1537" customWidth="1"/>
    <col min="7178" max="7178" width="30.7109375" style="1537" customWidth="1"/>
    <col min="7179" max="7179" width="38.42578125" style="1537" customWidth="1"/>
    <col min="7180" max="7424" width="9.140625" style="1537"/>
    <col min="7425" max="7425" width="8.7109375" style="1537" customWidth="1"/>
    <col min="7426" max="7426" width="45.7109375" style="1537" customWidth="1"/>
    <col min="7427" max="7427" width="15.7109375" style="1537" customWidth="1"/>
    <col min="7428" max="7429" width="17.7109375" style="1537" customWidth="1"/>
    <col min="7430" max="7430" width="13.7109375" style="1537" customWidth="1"/>
    <col min="7431" max="7431" width="34.7109375" style="1537" customWidth="1"/>
    <col min="7432" max="7432" width="17.7109375" style="1537" customWidth="1"/>
    <col min="7433" max="7433" width="13.7109375" style="1537" customWidth="1"/>
    <col min="7434" max="7434" width="30.7109375" style="1537" customWidth="1"/>
    <col min="7435" max="7435" width="38.42578125" style="1537" customWidth="1"/>
    <col min="7436" max="7680" width="9.140625" style="1537"/>
    <col min="7681" max="7681" width="8.7109375" style="1537" customWidth="1"/>
    <col min="7682" max="7682" width="45.7109375" style="1537" customWidth="1"/>
    <col min="7683" max="7683" width="15.7109375" style="1537" customWidth="1"/>
    <col min="7684" max="7685" width="17.7109375" style="1537" customWidth="1"/>
    <col min="7686" max="7686" width="13.7109375" style="1537" customWidth="1"/>
    <col min="7687" max="7687" width="34.7109375" style="1537" customWidth="1"/>
    <col min="7688" max="7688" width="17.7109375" style="1537" customWidth="1"/>
    <col min="7689" max="7689" width="13.7109375" style="1537" customWidth="1"/>
    <col min="7690" max="7690" width="30.7109375" style="1537" customWidth="1"/>
    <col min="7691" max="7691" width="38.42578125" style="1537" customWidth="1"/>
    <col min="7692" max="7936" width="9.140625" style="1537"/>
    <col min="7937" max="7937" width="8.7109375" style="1537" customWidth="1"/>
    <col min="7938" max="7938" width="45.7109375" style="1537" customWidth="1"/>
    <col min="7939" max="7939" width="15.7109375" style="1537" customWidth="1"/>
    <col min="7940" max="7941" width="17.7109375" style="1537" customWidth="1"/>
    <col min="7942" max="7942" width="13.7109375" style="1537" customWidth="1"/>
    <col min="7943" max="7943" width="34.7109375" style="1537" customWidth="1"/>
    <col min="7944" max="7944" width="17.7109375" style="1537" customWidth="1"/>
    <col min="7945" max="7945" width="13.7109375" style="1537" customWidth="1"/>
    <col min="7946" max="7946" width="30.7109375" style="1537" customWidth="1"/>
    <col min="7947" max="7947" width="38.42578125" style="1537" customWidth="1"/>
    <col min="7948" max="8192" width="9.140625" style="1537"/>
    <col min="8193" max="8193" width="8.7109375" style="1537" customWidth="1"/>
    <col min="8194" max="8194" width="45.7109375" style="1537" customWidth="1"/>
    <col min="8195" max="8195" width="15.7109375" style="1537" customWidth="1"/>
    <col min="8196" max="8197" width="17.7109375" style="1537" customWidth="1"/>
    <col min="8198" max="8198" width="13.7109375" style="1537" customWidth="1"/>
    <col min="8199" max="8199" width="34.7109375" style="1537" customWidth="1"/>
    <col min="8200" max="8200" width="17.7109375" style="1537" customWidth="1"/>
    <col min="8201" max="8201" width="13.7109375" style="1537" customWidth="1"/>
    <col min="8202" max="8202" width="30.7109375" style="1537" customWidth="1"/>
    <col min="8203" max="8203" width="38.42578125" style="1537" customWidth="1"/>
    <col min="8204" max="8448" width="9.140625" style="1537"/>
    <col min="8449" max="8449" width="8.7109375" style="1537" customWidth="1"/>
    <col min="8450" max="8450" width="45.7109375" style="1537" customWidth="1"/>
    <col min="8451" max="8451" width="15.7109375" style="1537" customWidth="1"/>
    <col min="8452" max="8453" width="17.7109375" style="1537" customWidth="1"/>
    <col min="8454" max="8454" width="13.7109375" style="1537" customWidth="1"/>
    <col min="8455" max="8455" width="34.7109375" style="1537" customWidth="1"/>
    <col min="8456" max="8456" width="17.7109375" style="1537" customWidth="1"/>
    <col min="8457" max="8457" width="13.7109375" style="1537" customWidth="1"/>
    <col min="8458" max="8458" width="30.7109375" style="1537" customWidth="1"/>
    <col min="8459" max="8459" width="38.42578125" style="1537" customWidth="1"/>
    <col min="8460" max="8704" width="9.140625" style="1537"/>
    <col min="8705" max="8705" width="8.7109375" style="1537" customWidth="1"/>
    <col min="8706" max="8706" width="45.7109375" style="1537" customWidth="1"/>
    <col min="8707" max="8707" width="15.7109375" style="1537" customWidth="1"/>
    <col min="8708" max="8709" width="17.7109375" style="1537" customWidth="1"/>
    <col min="8710" max="8710" width="13.7109375" style="1537" customWidth="1"/>
    <col min="8711" max="8711" width="34.7109375" style="1537" customWidth="1"/>
    <col min="8712" max="8712" width="17.7109375" style="1537" customWidth="1"/>
    <col min="8713" max="8713" width="13.7109375" style="1537" customWidth="1"/>
    <col min="8714" max="8714" width="30.7109375" style="1537" customWidth="1"/>
    <col min="8715" max="8715" width="38.42578125" style="1537" customWidth="1"/>
    <col min="8716" max="8960" width="9.140625" style="1537"/>
    <col min="8961" max="8961" width="8.7109375" style="1537" customWidth="1"/>
    <col min="8962" max="8962" width="45.7109375" style="1537" customWidth="1"/>
    <col min="8963" max="8963" width="15.7109375" style="1537" customWidth="1"/>
    <col min="8964" max="8965" width="17.7109375" style="1537" customWidth="1"/>
    <col min="8966" max="8966" width="13.7109375" style="1537" customWidth="1"/>
    <col min="8967" max="8967" width="34.7109375" style="1537" customWidth="1"/>
    <col min="8968" max="8968" width="17.7109375" style="1537" customWidth="1"/>
    <col min="8969" max="8969" width="13.7109375" style="1537" customWidth="1"/>
    <col min="8970" max="8970" width="30.7109375" style="1537" customWidth="1"/>
    <col min="8971" max="8971" width="38.42578125" style="1537" customWidth="1"/>
    <col min="8972" max="9216" width="9.140625" style="1537"/>
    <col min="9217" max="9217" width="8.7109375" style="1537" customWidth="1"/>
    <col min="9218" max="9218" width="45.7109375" style="1537" customWidth="1"/>
    <col min="9219" max="9219" width="15.7109375" style="1537" customWidth="1"/>
    <col min="9220" max="9221" width="17.7109375" style="1537" customWidth="1"/>
    <col min="9222" max="9222" width="13.7109375" style="1537" customWidth="1"/>
    <col min="9223" max="9223" width="34.7109375" style="1537" customWidth="1"/>
    <col min="9224" max="9224" width="17.7109375" style="1537" customWidth="1"/>
    <col min="9225" max="9225" width="13.7109375" style="1537" customWidth="1"/>
    <col min="9226" max="9226" width="30.7109375" style="1537" customWidth="1"/>
    <col min="9227" max="9227" width="38.42578125" style="1537" customWidth="1"/>
    <col min="9228" max="9472" width="9.140625" style="1537"/>
    <col min="9473" max="9473" width="8.7109375" style="1537" customWidth="1"/>
    <col min="9474" max="9474" width="45.7109375" style="1537" customWidth="1"/>
    <col min="9475" max="9475" width="15.7109375" style="1537" customWidth="1"/>
    <col min="9476" max="9477" width="17.7109375" style="1537" customWidth="1"/>
    <col min="9478" max="9478" width="13.7109375" style="1537" customWidth="1"/>
    <col min="9479" max="9479" width="34.7109375" style="1537" customWidth="1"/>
    <col min="9480" max="9480" width="17.7109375" style="1537" customWidth="1"/>
    <col min="9481" max="9481" width="13.7109375" style="1537" customWidth="1"/>
    <col min="9482" max="9482" width="30.7109375" style="1537" customWidth="1"/>
    <col min="9483" max="9483" width="38.42578125" style="1537" customWidth="1"/>
    <col min="9484" max="9728" width="9.140625" style="1537"/>
    <col min="9729" max="9729" width="8.7109375" style="1537" customWidth="1"/>
    <col min="9730" max="9730" width="45.7109375" style="1537" customWidth="1"/>
    <col min="9731" max="9731" width="15.7109375" style="1537" customWidth="1"/>
    <col min="9732" max="9733" width="17.7109375" style="1537" customWidth="1"/>
    <col min="9734" max="9734" width="13.7109375" style="1537" customWidth="1"/>
    <col min="9735" max="9735" width="34.7109375" style="1537" customWidth="1"/>
    <col min="9736" max="9736" width="17.7109375" style="1537" customWidth="1"/>
    <col min="9737" max="9737" width="13.7109375" style="1537" customWidth="1"/>
    <col min="9738" max="9738" width="30.7109375" style="1537" customWidth="1"/>
    <col min="9739" max="9739" width="38.42578125" style="1537" customWidth="1"/>
    <col min="9740" max="9984" width="9.140625" style="1537"/>
    <col min="9985" max="9985" width="8.7109375" style="1537" customWidth="1"/>
    <col min="9986" max="9986" width="45.7109375" style="1537" customWidth="1"/>
    <col min="9987" max="9987" width="15.7109375" style="1537" customWidth="1"/>
    <col min="9988" max="9989" width="17.7109375" style="1537" customWidth="1"/>
    <col min="9990" max="9990" width="13.7109375" style="1537" customWidth="1"/>
    <col min="9991" max="9991" width="34.7109375" style="1537" customWidth="1"/>
    <col min="9992" max="9992" width="17.7109375" style="1537" customWidth="1"/>
    <col min="9993" max="9993" width="13.7109375" style="1537" customWidth="1"/>
    <col min="9994" max="9994" width="30.7109375" style="1537" customWidth="1"/>
    <col min="9995" max="9995" width="38.42578125" style="1537" customWidth="1"/>
    <col min="9996" max="10240" width="9.140625" style="1537"/>
    <col min="10241" max="10241" width="8.7109375" style="1537" customWidth="1"/>
    <col min="10242" max="10242" width="45.7109375" style="1537" customWidth="1"/>
    <col min="10243" max="10243" width="15.7109375" style="1537" customWidth="1"/>
    <col min="10244" max="10245" width="17.7109375" style="1537" customWidth="1"/>
    <col min="10246" max="10246" width="13.7109375" style="1537" customWidth="1"/>
    <col min="10247" max="10247" width="34.7109375" style="1537" customWidth="1"/>
    <col min="10248" max="10248" width="17.7109375" style="1537" customWidth="1"/>
    <col min="10249" max="10249" width="13.7109375" style="1537" customWidth="1"/>
    <col min="10250" max="10250" width="30.7109375" style="1537" customWidth="1"/>
    <col min="10251" max="10251" width="38.42578125" style="1537" customWidth="1"/>
    <col min="10252" max="10496" width="9.140625" style="1537"/>
    <col min="10497" max="10497" width="8.7109375" style="1537" customWidth="1"/>
    <col min="10498" max="10498" width="45.7109375" style="1537" customWidth="1"/>
    <col min="10499" max="10499" width="15.7109375" style="1537" customWidth="1"/>
    <col min="10500" max="10501" width="17.7109375" style="1537" customWidth="1"/>
    <col min="10502" max="10502" width="13.7109375" style="1537" customWidth="1"/>
    <col min="10503" max="10503" width="34.7109375" style="1537" customWidth="1"/>
    <col min="10504" max="10504" width="17.7109375" style="1537" customWidth="1"/>
    <col min="10505" max="10505" width="13.7109375" style="1537" customWidth="1"/>
    <col min="10506" max="10506" width="30.7109375" style="1537" customWidth="1"/>
    <col min="10507" max="10507" width="38.42578125" style="1537" customWidth="1"/>
    <col min="10508" max="10752" width="9.140625" style="1537"/>
    <col min="10753" max="10753" width="8.7109375" style="1537" customWidth="1"/>
    <col min="10754" max="10754" width="45.7109375" style="1537" customWidth="1"/>
    <col min="10755" max="10755" width="15.7109375" style="1537" customWidth="1"/>
    <col min="10756" max="10757" width="17.7109375" style="1537" customWidth="1"/>
    <col min="10758" max="10758" width="13.7109375" style="1537" customWidth="1"/>
    <col min="10759" max="10759" width="34.7109375" style="1537" customWidth="1"/>
    <col min="10760" max="10760" width="17.7109375" style="1537" customWidth="1"/>
    <col min="10761" max="10761" width="13.7109375" style="1537" customWidth="1"/>
    <col min="10762" max="10762" width="30.7109375" style="1537" customWidth="1"/>
    <col min="10763" max="10763" width="38.42578125" style="1537" customWidth="1"/>
    <col min="10764" max="11008" width="9.140625" style="1537"/>
    <col min="11009" max="11009" width="8.7109375" style="1537" customWidth="1"/>
    <col min="11010" max="11010" width="45.7109375" style="1537" customWidth="1"/>
    <col min="11011" max="11011" width="15.7109375" style="1537" customWidth="1"/>
    <col min="11012" max="11013" width="17.7109375" style="1537" customWidth="1"/>
    <col min="11014" max="11014" width="13.7109375" style="1537" customWidth="1"/>
    <col min="11015" max="11015" width="34.7109375" style="1537" customWidth="1"/>
    <col min="11016" max="11016" width="17.7109375" style="1537" customWidth="1"/>
    <col min="11017" max="11017" width="13.7109375" style="1537" customWidth="1"/>
    <col min="11018" max="11018" width="30.7109375" style="1537" customWidth="1"/>
    <col min="11019" max="11019" width="38.42578125" style="1537" customWidth="1"/>
    <col min="11020" max="11264" width="9.140625" style="1537"/>
    <col min="11265" max="11265" width="8.7109375" style="1537" customWidth="1"/>
    <col min="11266" max="11266" width="45.7109375" style="1537" customWidth="1"/>
    <col min="11267" max="11267" width="15.7109375" style="1537" customWidth="1"/>
    <col min="11268" max="11269" width="17.7109375" style="1537" customWidth="1"/>
    <col min="11270" max="11270" width="13.7109375" style="1537" customWidth="1"/>
    <col min="11271" max="11271" width="34.7109375" style="1537" customWidth="1"/>
    <col min="11272" max="11272" width="17.7109375" style="1537" customWidth="1"/>
    <col min="11273" max="11273" width="13.7109375" style="1537" customWidth="1"/>
    <col min="11274" max="11274" width="30.7109375" style="1537" customWidth="1"/>
    <col min="11275" max="11275" width="38.42578125" style="1537" customWidth="1"/>
    <col min="11276" max="11520" width="9.140625" style="1537"/>
    <col min="11521" max="11521" width="8.7109375" style="1537" customWidth="1"/>
    <col min="11522" max="11522" width="45.7109375" style="1537" customWidth="1"/>
    <col min="11523" max="11523" width="15.7109375" style="1537" customWidth="1"/>
    <col min="11524" max="11525" width="17.7109375" style="1537" customWidth="1"/>
    <col min="11526" max="11526" width="13.7109375" style="1537" customWidth="1"/>
    <col min="11527" max="11527" width="34.7109375" style="1537" customWidth="1"/>
    <col min="11528" max="11528" width="17.7109375" style="1537" customWidth="1"/>
    <col min="11529" max="11529" width="13.7109375" style="1537" customWidth="1"/>
    <col min="11530" max="11530" width="30.7109375" style="1537" customWidth="1"/>
    <col min="11531" max="11531" width="38.42578125" style="1537" customWidth="1"/>
    <col min="11532" max="11776" width="9.140625" style="1537"/>
    <col min="11777" max="11777" width="8.7109375" style="1537" customWidth="1"/>
    <col min="11778" max="11778" width="45.7109375" style="1537" customWidth="1"/>
    <col min="11779" max="11779" width="15.7109375" style="1537" customWidth="1"/>
    <col min="11780" max="11781" width="17.7109375" style="1537" customWidth="1"/>
    <col min="11782" max="11782" width="13.7109375" style="1537" customWidth="1"/>
    <col min="11783" max="11783" width="34.7109375" style="1537" customWidth="1"/>
    <col min="11784" max="11784" width="17.7109375" style="1537" customWidth="1"/>
    <col min="11785" max="11785" width="13.7109375" style="1537" customWidth="1"/>
    <col min="11786" max="11786" width="30.7109375" style="1537" customWidth="1"/>
    <col min="11787" max="11787" width="38.42578125" style="1537" customWidth="1"/>
    <col min="11788" max="12032" width="9.140625" style="1537"/>
    <col min="12033" max="12033" width="8.7109375" style="1537" customWidth="1"/>
    <col min="12034" max="12034" width="45.7109375" style="1537" customWidth="1"/>
    <col min="12035" max="12035" width="15.7109375" style="1537" customWidth="1"/>
    <col min="12036" max="12037" width="17.7109375" style="1537" customWidth="1"/>
    <col min="12038" max="12038" width="13.7109375" style="1537" customWidth="1"/>
    <col min="12039" max="12039" width="34.7109375" style="1537" customWidth="1"/>
    <col min="12040" max="12040" width="17.7109375" style="1537" customWidth="1"/>
    <col min="12041" max="12041" width="13.7109375" style="1537" customWidth="1"/>
    <col min="12042" max="12042" width="30.7109375" style="1537" customWidth="1"/>
    <col min="12043" max="12043" width="38.42578125" style="1537" customWidth="1"/>
    <col min="12044" max="12288" width="9.140625" style="1537"/>
    <col min="12289" max="12289" width="8.7109375" style="1537" customWidth="1"/>
    <col min="12290" max="12290" width="45.7109375" style="1537" customWidth="1"/>
    <col min="12291" max="12291" width="15.7109375" style="1537" customWidth="1"/>
    <col min="12292" max="12293" width="17.7109375" style="1537" customWidth="1"/>
    <col min="12294" max="12294" width="13.7109375" style="1537" customWidth="1"/>
    <col min="12295" max="12295" width="34.7109375" style="1537" customWidth="1"/>
    <col min="12296" max="12296" width="17.7109375" style="1537" customWidth="1"/>
    <col min="12297" max="12297" width="13.7109375" style="1537" customWidth="1"/>
    <col min="12298" max="12298" width="30.7109375" style="1537" customWidth="1"/>
    <col min="12299" max="12299" width="38.42578125" style="1537" customWidth="1"/>
    <col min="12300" max="12544" width="9.140625" style="1537"/>
    <col min="12545" max="12545" width="8.7109375" style="1537" customWidth="1"/>
    <col min="12546" max="12546" width="45.7109375" style="1537" customWidth="1"/>
    <col min="12547" max="12547" width="15.7109375" style="1537" customWidth="1"/>
    <col min="12548" max="12549" width="17.7109375" style="1537" customWidth="1"/>
    <col min="12550" max="12550" width="13.7109375" style="1537" customWidth="1"/>
    <col min="12551" max="12551" width="34.7109375" style="1537" customWidth="1"/>
    <col min="12552" max="12552" width="17.7109375" style="1537" customWidth="1"/>
    <col min="12553" max="12553" width="13.7109375" style="1537" customWidth="1"/>
    <col min="12554" max="12554" width="30.7109375" style="1537" customWidth="1"/>
    <col min="12555" max="12555" width="38.42578125" style="1537" customWidth="1"/>
    <col min="12556" max="12800" width="9.140625" style="1537"/>
    <col min="12801" max="12801" width="8.7109375" style="1537" customWidth="1"/>
    <col min="12802" max="12802" width="45.7109375" style="1537" customWidth="1"/>
    <col min="12803" max="12803" width="15.7109375" style="1537" customWidth="1"/>
    <col min="12804" max="12805" width="17.7109375" style="1537" customWidth="1"/>
    <col min="12806" max="12806" width="13.7109375" style="1537" customWidth="1"/>
    <col min="12807" max="12807" width="34.7109375" style="1537" customWidth="1"/>
    <col min="12808" max="12808" width="17.7109375" style="1537" customWidth="1"/>
    <col min="12809" max="12809" width="13.7109375" style="1537" customWidth="1"/>
    <col min="12810" max="12810" width="30.7109375" style="1537" customWidth="1"/>
    <col min="12811" max="12811" width="38.42578125" style="1537" customWidth="1"/>
    <col min="12812" max="13056" width="9.140625" style="1537"/>
    <col min="13057" max="13057" width="8.7109375" style="1537" customWidth="1"/>
    <col min="13058" max="13058" width="45.7109375" style="1537" customWidth="1"/>
    <col min="13059" max="13059" width="15.7109375" style="1537" customWidth="1"/>
    <col min="13060" max="13061" width="17.7109375" style="1537" customWidth="1"/>
    <col min="13062" max="13062" width="13.7109375" style="1537" customWidth="1"/>
    <col min="13063" max="13063" width="34.7109375" style="1537" customWidth="1"/>
    <col min="13064" max="13064" width="17.7109375" style="1537" customWidth="1"/>
    <col min="13065" max="13065" width="13.7109375" style="1537" customWidth="1"/>
    <col min="13066" max="13066" width="30.7109375" style="1537" customWidth="1"/>
    <col min="13067" max="13067" width="38.42578125" style="1537" customWidth="1"/>
    <col min="13068" max="13312" width="9.140625" style="1537"/>
    <col min="13313" max="13313" width="8.7109375" style="1537" customWidth="1"/>
    <col min="13314" max="13314" width="45.7109375" style="1537" customWidth="1"/>
    <col min="13315" max="13315" width="15.7109375" style="1537" customWidth="1"/>
    <col min="13316" max="13317" width="17.7109375" style="1537" customWidth="1"/>
    <col min="13318" max="13318" width="13.7109375" style="1537" customWidth="1"/>
    <col min="13319" max="13319" width="34.7109375" style="1537" customWidth="1"/>
    <col min="13320" max="13320" width="17.7109375" style="1537" customWidth="1"/>
    <col min="13321" max="13321" width="13.7109375" style="1537" customWidth="1"/>
    <col min="13322" max="13322" width="30.7109375" style="1537" customWidth="1"/>
    <col min="13323" max="13323" width="38.42578125" style="1537" customWidth="1"/>
    <col min="13324" max="13568" width="9.140625" style="1537"/>
    <col min="13569" max="13569" width="8.7109375" style="1537" customWidth="1"/>
    <col min="13570" max="13570" width="45.7109375" style="1537" customWidth="1"/>
    <col min="13571" max="13571" width="15.7109375" style="1537" customWidth="1"/>
    <col min="13572" max="13573" width="17.7109375" style="1537" customWidth="1"/>
    <col min="13574" max="13574" width="13.7109375" style="1537" customWidth="1"/>
    <col min="13575" max="13575" width="34.7109375" style="1537" customWidth="1"/>
    <col min="13576" max="13576" width="17.7109375" style="1537" customWidth="1"/>
    <col min="13577" max="13577" width="13.7109375" style="1537" customWidth="1"/>
    <col min="13578" max="13578" width="30.7109375" style="1537" customWidth="1"/>
    <col min="13579" max="13579" width="38.42578125" style="1537" customWidth="1"/>
    <col min="13580" max="13824" width="9.140625" style="1537"/>
    <col min="13825" max="13825" width="8.7109375" style="1537" customWidth="1"/>
    <col min="13826" max="13826" width="45.7109375" style="1537" customWidth="1"/>
    <col min="13827" max="13827" width="15.7109375" style="1537" customWidth="1"/>
    <col min="13828" max="13829" width="17.7109375" style="1537" customWidth="1"/>
    <col min="13830" max="13830" width="13.7109375" style="1537" customWidth="1"/>
    <col min="13831" max="13831" width="34.7109375" style="1537" customWidth="1"/>
    <col min="13832" max="13832" width="17.7109375" style="1537" customWidth="1"/>
    <col min="13833" max="13833" width="13.7109375" style="1537" customWidth="1"/>
    <col min="13834" max="13834" width="30.7109375" style="1537" customWidth="1"/>
    <col min="13835" max="13835" width="38.42578125" style="1537" customWidth="1"/>
    <col min="13836" max="14080" width="9.140625" style="1537"/>
    <col min="14081" max="14081" width="8.7109375" style="1537" customWidth="1"/>
    <col min="14082" max="14082" width="45.7109375" style="1537" customWidth="1"/>
    <col min="14083" max="14083" width="15.7109375" style="1537" customWidth="1"/>
    <col min="14084" max="14085" width="17.7109375" style="1537" customWidth="1"/>
    <col min="14086" max="14086" width="13.7109375" style="1537" customWidth="1"/>
    <col min="14087" max="14087" width="34.7109375" style="1537" customWidth="1"/>
    <col min="14088" max="14088" width="17.7109375" style="1537" customWidth="1"/>
    <col min="14089" max="14089" width="13.7109375" style="1537" customWidth="1"/>
    <col min="14090" max="14090" width="30.7109375" style="1537" customWidth="1"/>
    <col min="14091" max="14091" width="38.42578125" style="1537" customWidth="1"/>
    <col min="14092" max="14336" width="9.140625" style="1537"/>
    <col min="14337" max="14337" width="8.7109375" style="1537" customWidth="1"/>
    <col min="14338" max="14338" width="45.7109375" style="1537" customWidth="1"/>
    <col min="14339" max="14339" width="15.7109375" style="1537" customWidth="1"/>
    <col min="14340" max="14341" width="17.7109375" style="1537" customWidth="1"/>
    <col min="14342" max="14342" width="13.7109375" style="1537" customWidth="1"/>
    <col min="14343" max="14343" width="34.7109375" style="1537" customWidth="1"/>
    <col min="14344" max="14344" width="17.7109375" style="1537" customWidth="1"/>
    <col min="14345" max="14345" width="13.7109375" style="1537" customWidth="1"/>
    <col min="14346" max="14346" width="30.7109375" style="1537" customWidth="1"/>
    <col min="14347" max="14347" width="38.42578125" style="1537" customWidth="1"/>
    <col min="14348" max="14592" width="9.140625" style="1537"/>
    <col min="14593" max="14593" width="8.7109375" style="1537" customWidth="1"/>
    <col min="14594" max="14594" width="45.7109375" style="1537" customWidth="1"/>
    <col min="14595" max="14595" width="15.7109375" style="1537" customWidth="1"/>
    <col min="14596" max="14597" width="17.7109375" style="1537" customWidth="1"/>
    <col min="14598" max="14598" width="13.7109375" style="1537" customWidth="1"/>
    <col min="14599" max="14599" width="34.7109375" style="1537" customWidth="1"/>
    <col min="14600" max="14600" width="17.7109375" style="1537" customWidth="1"/>
    <col min="14601" max="14601" width="13.7109375" style="1537" customWidth="1"/>
    <col min="14602" max="14602" width="30.7109375" style="1537" customWidth="1"/>
    <col min="14603" max="14603" width="38.42578125" style="1537" customWidth="1"/>
    <col min="14604" max="14848" width="9.140625" style="1537"/>
    <col min="14849" max="14849" width="8.7109375" style="1537" customWidth="1"/>
    <col min="14850" max="14850" width="45.7109375" style="1537" customWidth="1"/>
    <col min="14851" max="14851" width="15.7109375" style="1537" customWidth="1"/>
    <col min="14852" max="14853" width="17.7109375" style="1537" customWidth="1"/>
    <col min="14854" max="14854" width="13.7109375" style="1537" customWidth="1"/>
    <col min="14855" max="14855" width="34.7109375" style="1537" customWidth="1"/>
    <col min="14856" max="14856" width="17.7109375" style="1537" customWidth="1"/>
    <col min="14857" max="14857" width="13.7109375" style="1537" customWidth="1"/>
    <col min="14858" max="14858" width="30.7109375" style="1537" customWidth="1"/>
    <col min="14859" max="14859" width="38.42578125" style="1537" customWidth="1"/>
    <col min="14860" max="15104" width="9.140625" style="1537"/>
    <col min="15105" max="15105" width="8.7109375" style="1537" customWidth="1"/>
    <col min="15106" max="15106" width="45.7109375" style="1537" customWidth="1"/>
    <col min="15107" max="15107" width="15.7109375" style="1537" customWidth="1"/>
    <col min="15108" max="15109" width="17.7109375" style="1537" customWidth="1"/>
    <col min="15110" max="15110" width="13.7109375" style="1537" customWidth="1"/>
    <col min="15111" max="15111" width="34.7109375" style="1537" customWidth="1"/>
    <col min="15112" max="15112" width="17.7109375" style="1537" customWidth="1"/>
    <col min="15113" max="15113" width="13.7109375" style="1537" customWidth="1"/>
    <col min="15114" max="15114" width="30.7109375" style="1537" customWidth="1"/>
    <col min="15115" max="15115" width="38.42578125" style="1537" customWidth="1"/>
    <col min="15116" max="15360" width="9.140625" style="1537"/>
    <col min="15361" max="15361" width="8.7109375" style="1537" customWidth="1"/>
    <col min="15362" max="15362" width="45.7109375" style="1537" customWidth="1"/>
    <col min="15363" max="15363" width="15.7109375" style="1537" customWidth="1"/>
    <col min="15364" max="15365" width="17.7109375" style="1537" customWidth="1"/>
    <col min="15366" max="15366" width="13.7109375" style="1537" customWidth="1"/>
    <col min="15367" max="15367" width="34.7109375" style="1537" customWidth="1"/>
    <col min="15368" max="15368" width="17.7109375" style="1537" customWidth="1"/>
    <col min="15369" max="15369" width="13.7109375" style="1537" customWidth="1"/>
    <col min="15370" max="15370" width="30.7109375" style="1537" customWidth="1"/>
    <col min="15371" max="15371" width="38.42578125" style="1537" customWidth="1"/>
    <col min="15372" max="15616" width="9.140625" style="1537"/>
    <col min="15617" max="15617" width="8.7109375" style="1537" customWidth="1"/>
    <col min="15618" max="15618" width="45.7109375" style="1537" customWidth="1"/>
    <col min="15619" max="15619" width="15.7109375" style="1537" customWidth="1"/>
    <col min="15620" max="15621" width="17.7109375" style="1537" customWidth="1"/>
    <col min="15622" max="15622" width="13.7109375" style="1537" customWidth="1"/>
    <col min="15623" max="15623" width="34.7109375" style="1537" customWidth="1"/>
    <col min="15624" max="15624" width="17.7109375" style="1537" customWidth="1"/>
    <col min="15625" max="15625" width="13.7109375" style="1537" customWidth="1"/>
    <col min="15626" max="15626" width="30.7109375" style="1537" customWidth="1"/>
    <col min="15627" max="15627" width="38.42578125" style="1537" customWidth="1"/>
    <col min="15628" max="15872" width="9.140625" style="1537"/>
    <col min="15873" max="15873" width="8.7109375" style="1537" customWidth="1"/>
    <col min="15874" max="15874" width="45.7109375" style="1537" customWidth="1"/>
    <col min="15875" max="15875" width="15.7109375" style="1537" customWidth="1"/>
    <col min="15876" max="15877" width="17.7109375" style="1537" customWidth="1"/>
    <col min="15878" max="15878" width="13.7109375" style="1537" customWidth="1"/>
    <col min="15879" max="15879" width="34.7109375" style="1537" customWidth="1"/>
    <col min="15880" max="15880" width="17.7109375" style="1537" customWidth="1"/>
    <col min="15881" max="15881" width="13.7109375" style="1537" customWidth="1"/>
    <col min="15882" max="15882" width="30.7109375" style="1537" customWidth="1"/>
    <col min="15883" max="15883" width="38.42578125" style="1537" customWidth="1"/>
    <col min="15884" max="16128" width="9.140625" style="1537"/>
    <col min="16129" max="16129" width="8.7109375" style="1537" customWidth="1"/>
    <col min="16130" max="16130" width="45.7109375" style="1537" customWidth="1"/>
    <col min="16131" max="16131" width="15.7109375" style="1537" customWidth="1"/>
    <col min="16132" max="16133" width="17.7109375" style="1537" customWidth="1"/>
    <col min="16134" max="16134" width="13.7109375" style="1537" customWidth="1"/>
    <col min="16135" max="16135" width="34.7109375" style="1537" customWidth="1"/>
    <col min="16136" max="16136" width="17.7109375" style="1537" customWidth="1"/>
    <col min="16137" max="16137" width="13.7109375" style="1537" customWidth="1"/>
    <col min="16138" max="16138" width="30.7109375" style="1537" customWidth="1"/>
    <col min="16139" max="16139" width="38.42578125" style="1537" customWidth="1"/>
    <col min="16140" max="16384" width="9.140625" style="1537"/>
  </cols>
  <sheetData>
    <row r="1" spans="1:11" ht="57" customHeight="1" x14ac:dyDescent="0.2">
      <c r="A1" s="2059" t="s">
        <v>616</v>
      </c>
      <c r="B1" s="2059"/>
      <c r="C1" s="2059"/>
      <c r="D1" s="2059"/>
      <c r="E1" s="2059"/>
      <c r="F1" s="2059"/>
      <c r="G1" s="2059"/>
      <c r="H1" s="2059"/>
      <c r="I1" s="2059"/>
      <c r="J1" s="2059"/>
    </row>
    <row r="2" spans="1:11" s="1538" customFormat="1" ht="18" customHeight="1" x14ac:dyDescent="0.25">
      <c r="A2" s="2060" t="s">
        <v>1717</v>
      </c>
      <c r="B2" s="2060"/>
      <c r="C2" s="2060"/>
      <c r="D2" s="2060"/>
      <c r="E2" s="2060"/>
      <c r="F2" s="2060"/>
      <c r="G2" s="2060"/>
      <c r="H2" s="2060"/>
      <c r="I2" s="2060"/>
      <c r="J2" s="2060"/>
    </row>
    <row r="3" spans="1:11" ht="3" customHeight="1" x14ac:dyDescent="0.3">
      <c r="A3" s="1539"/>
      <c r="B3" s="1539"/>
      <c r="C3" s="1539"/>
      <c r="D3" s="1540"/>
      <c r="E3" s="1539"/>
      <c r="F3" s="1539"/>
      <c r="G3" s="1539"/>
      <c r="H3" s="1539"/>
      <c r="I3" s="1539"/>
      <c r="J3" s="1541"/>
    </row>
    <row r="4" spans="1:11" ht="132.75" customHeight="1" x14ac:dyDescent="0.2">
      <c r="A4" s="1464" t="s">
        <v>1</v>
      </c>
      <c r="B4" s="1424" t="s">
        <v>2</v>
      </c>
      <c r="C4" s="1424" t="s">
        <v>3</v>
      </c>
      <c r="D4" s="1434" t="s">
        <v>1263</v>
      </c>
      <c r="E4" s="111" t="s">
        <v>1714</v>
      </c>
      <c r="F4" s="111" t="s">
        <v>4</v>
      </c>
      <c r="G4" s="1424" t="s">
        <v>5</v>
      </c>
      <c r="H4" s="1424" t="s">
        <v>1715</v>
      </c>
      <c r="I4" s="1424" t="s">
        <v>6</v>
      </c>
      <c r="J4" s="1424" t="s">
        <v>7</v>
      </c>
    </row>
    <row r="5" spans="1:11" ht="18.75" x14ac:dyDescent="0.2">
      <c r="A5" s="941">
        <v>1</v>
      </c>
      <c r="B5" s="941">
        <v>2</v>
      </c>
      <c r="C5" s="941">
        <v>3</v>
      </c>
      <c r="D5" s="1121">
        <v>4</v>
      </c>
      <c r="E5" s="941">
        <v>5</v>
      </c>
      <c r="F5" s="941">
        <v>6</v>
      </c>
      <c r="G5" s="941">
        <v>7</v>
      </c>
      <c r="H5" s="941">
        <v>8</v>
      </c>
      <c r="I5" s="941">
        <v>9</v>
      </c>
      <c r="J5" s="941">
        <v>10</v>
      </c>
    </row>
    <row r="6" spans="1:11" ht="15" customHeight="1" x14ac:dyDescent="0.2">
      <c r="A6" s="2040" t="s">
        <v>300</v>
      </c>
      <c r="B6" s="2040"/>
      <c r="C6" s="2040"/>
      <c r="D6" s="2040"/>
      <c r="E6" s="2040"/>
      <c r="F6" s="2040"/>
      <c r="G6" s="2040"/>
      <c r="H6" s="2040"/>
      <c r="I6" s="2040"/>
      <c r="J6" s="2040"/>
    </row>
    <row r="7" spans="1:11" ht="90" customHeight="1" x14ac:dyDescent="0.3">
      <c r="A7" s="1542" t="s">
        <v>9</v>
      </c>
      <c r="B7" s="1543" t="s">
        <v>449</v>
      </c>
      <c r="C7" s="1544" t="s">
        <v>19</v>
      </c>
      <c r="D7" s="1545">
        <f>D8</f>
        <v>850</v>
      </c>
      <c r="E7" s="1545">
        <f>E8</f>
        <v>200</v>
      </c>
      <c r="F7" s="1546">
        <f>(E7/D7)*100</f>
        <v>23.52941176470588</v>
      </c>
      <c r="G7" s="1547"/>
      <c r="H7" s="1546">
        <f>E7</f>
        <v>200</v>
      </c>
      <c r="I7" s="1546">
        <f>H7/D7*100</f>
        <v>23.52941176470588</v>
      </c>
      <c r="J7" s="1548"/>
    </row>
    <row r="8" spans="1:11" ht="99" customHeight="1" x14ac:dyDescent="0.2">
      <c r="A8" s="1549" t="s">
        <v>21</v>
      </c>
      <c r="B8" s="1550" t="s">
        <v>1523</v>
      </c>
      <c r="C8" s="1551" t="s">
        <v>19</v>
      </c>
      <c r="D8" s="1552">
        <v>850</v>
      </c>
      <c r="E8" s="1552">
        <v>200</v>
      </c>
      <c r="F8" s="1553">
        <f t="shared" ref="F8:F9" si="0">(E8/D8)*100</f>
        <v>23.52941176470588</v>
      </c>
      <c r="G8" s="1551" t="s">
        <v>1678</v>
      </c>
      <c r="H8" s="1553">
        <f>E8</f>
        <v>200</v>
      </c>
      <c r="I8" s="1553">
        <f t="shared" ref="I8:I9" si="1">H8/D8*100</f>
        <v>23.52941176470588</v>
      </c>
      <c r="J8" s="1550" t="s">
        <v>1679</v>
      </c>
    </row>
    <row r="9" spans="1:11" ht="98.25" customHeight="1" x14ac:dyDescent="0.3">
      <c r="A9" s="1554"/>
      <c r="B9" s="694" t="s">
        <v>39</v>
      </c>
      <c r="C9" s="1511" t="s">
        <v>19</v>
      </c>
      <c r="D9" s="1545">
        <f>D7</f>
        <v>850</v>
      </c>
      <c r="E9" s="1545">
        <f>E7</f>
        <v>200</v>
      </c>
      <c r="F9" s="1546">
        <f t="shared" si="0"/>
        <v>23.52941176470588</v>
      </c>
      <c r="G9" s="1547"/>
      <c r="H9" s="1546">
        <f>E9</f>
        <v>200</v>
      </c>
      <c r="I9" s="1546">
        <f t="shared" si="1"/>
        <v>23.52941176470588</v>
      </c>
      <c r="J9" s="1555"/>
    </row>
    <row r="10" spans="1:11" ht="25.5" customHeight="1" x14ac:dyDescent="0.2">
      <c r="A10" s="2040" t="s">
        <v>301</v>
      </c>
      <c r="B10" s="2040"/>
      <c r="C10" s="2040"/>
      <c r="D10" s="2040"/>
      <c r="E10" s="2040"/>
      <c r="F10" s="2040"/>
      <c r="G10" s="2040"/>
      <c r="H10" s="2040"/>
      <c r="I10" s="2040"/>
      <c r="J10" s="2040"/>
    </row>
    <row r="11" spans="1:11" ht="111.75" customHeight="1" x14ac:dyDescent="0.2">
      <c r="A11" s="1542" t="s">
        <v>9</v>
      </c>
      <c r="B11" s="1543" t="s">
        <v>450</v>
      </c>
      <c r="C11" s="1543" t="s">
        <v>19</v>
      </c>
      <c r="D11" s="1546">
        <f>D12</f>
        <v>0</v>
      </c>
      <c r="E11" s="1546">
        <f>E12</f>
        <v>0</v>
      </c>
      <c r="F11" s="1546">
        <v>0</v>
      </c>
      <c r="G11" s="1556"/>
      <c r="H11" s="1557">
        <f>H12</f>
        <v>0</v>
      </c>
      <c r="I11" s="1557">
        <v>0</v>
      </c>
      <c r="J11" s="1558"/>
    </row>
    <row r="12" spans="1:11" ht="123" customHeight="1" x14ac:dyDescent="0.35">
      <c r="A12" s="1549" t="s">
        <v>21</v>
      </c>
      <c r="B12" s="1550" t="s">
        <v>1524</v>
      </c>
      <c r="C12" s="1550" t="s">
        <v>19</v>
      </c>
      <c r="D12" s="1553">
        <v>0</v>
      </c>
      <c r="E12" s="1553">
        <v>0</v>
      </c>
      <c r="F12" s="1553">
        <v>0</v>
      </c>
      <c r="G12" s="1559" t="s">
        <v>1457</v>
      </c>
      <c r="H12" s="1560">
        <v>0</v>
      </c>
      <c r="I12" s="1560">
        <v>0</v>
      </c>
      <c r="J12" s="1446" t="s">
        <v>1910</v>
      </c>
      <c r="K12" s="1561"/>
    </row>
    <row r="13" spans="1:11" ht="21.75" customHeight="1" x14ac:dyDescent="0.35">
      <c r="A13" s="2026" t="s">
        <v>12</v>
      </c>
      <c r="B13" s="2031" t="s">
        <v>1458</v>
      </c>
      <c r="C13" s="1543" t="s">
        <v>15</v>
      </c>
      <c r="D13" s="1546">
        <f>D14+D15</f>
        <v>6773.42</v>
      </c>
      <c r="E13" s="1546">
        <f>E14+E15</f>
        <v>3452.91</v>
      </c>
      <c r="F13" s="1546">
        <f>E13/D13*100</f>
        <v>50.977349699265659</v>
      </c>
      <c r="G13" s="1562"/>
      <c r="H13" s="1557">
        <f>E13</f>
        <v>3452.91</v>
      </c>
      <c r="I13" s="1557">
        <f>H13/D13*100</f>
        <v>50.977349699265659</v>
      </c>
      <c r="J13" s="1558"/>
      <c r="K13" s="1561"/>
    </row>
    <row r="14" spans="1:11" ht="84.75" customHeight="1" x14ac:dyDescent="0.35">
      <c r="A14" s="2027"/>
      <c r="B14" s="2032"/>
      <c r="C14" s="1543" t="s">
        <v>16</v>
      </c>
      <c r="D14" s="1546">
        <f>D17</f>
        <v>187.96</v>
      </c>
      <c r="E14" s="1546">
        <v>0</v>
      </c>
      <c r="F14" s="1546">
        <v>0</v>
      </c>
      <c r="G14" s="1562"/>
      <c r="H14" s="1557">
        <f>E14</f>
        <v>0</v>
      </c>
      <c r="I14" s="1557">
        <v>0</v>
      </c>
      <c r="J14" s="1558"/>
      <c r="K14" s="1561"/>
    </row>
    <row r="15" spans="1:11" ht="105" customHeight="1" x14ac:dyDescent="0.35">
      <c r="A15" s="2028"/>
      <c r="B15" s="2033"/>
      <c r="C15" s="1543" t="s">
        <v>19</v>
      </c>
      <c r="D15" s="1546">
        <f>D18+D19</f>
        <v>6585.46</v>
      </c>
      <c r="E15" s="1546">
        <f>E19</f>
        <v>3452.91</v>
      </c>
      <c r="F15" s="1546">
        <v>0</v>
      </c>
      <c r="G15" s="1562"/>
      <c r="H15" s="1557">
        <f>E15</f>
        <v>3452.91</v>
      </c>
      <c r="I15" s="1557">
        <v>0</v>
      </c>
      <c r="J15" s="1558"/>
      <c r="K15" s="1561"/>
    </row>
    <row r="16" spans="1:11" ht="29.25" customHeight="1" x14ac:dyDescent="0.35">
      <c r="A16" s="2041" t="s">
        <v>13</v>
      </c>
      <c r="B16" s="2047" t="s">
        <v>1525</v>
      </c>
      <c r="C16" s="1550" t="s">
        <v>15</v>
      </c>
      <c r="D16" s="1553">
        <f>D17+D18</f>
        <v>300.26</v>
      </c>
      <c r="E16" s="1553">
        <f>E17+E18</f>
        <v>254.92000000000002</v>
      </c>
      <c r="F16" s="1553">
        <f>E16/D16*100</f>
        <v>84.899753546926007</v>
      </c>
      <c r="G16" s="2054" t="s">
        <v>1911</v>
      </c>
      <c r="H16" s="1560">
        <f>H17+H18</f>
        <v>254.92000000000002</v>
      </c>
      <c r="I16" s="1560">
        <f>H16/D16*100</f>
        <v>84.899753546926007</v>
      </c>
      <c r="J16" s="2054"/>
      <c r="K16" s="1561"/>
    </row>
    <row r="17" spans="1:11" ht="76.5" customHeight="1" x14ac:dyDescent="0.35">
      <c r="A17" s="2042"/>
      <c r="B17" s="2048"/>
      <c r="C17" s="1550" t="s">
        <v>16</v>
      </c>
      <c r="D17" s="1553">
        <v>187.96</v>
      </c>
      <c r="E17" s="1553">
        <v>159.58000000000001</v>
      </c>
      <c r="F17" s="1553">
        <f>E17/D17*100</f>
        <v>84.901042775058528</v>
      </c>
      <c r="G17" s="2055"/>
      <c r="H17" s="1560">
        <v>159.58000000000001</v>
      </c>
      <c r="I17" s="1560">
        <f>H17/D17*100</f>
        <v>84.901042775058528</v>
      </c>
      <c r="J17" s="2055"/>
      <c r="K17" s="1561"/>
    </row>
    <row r="18" spans="1:11" ht="102" customHeight="1" x14ac:dyDescent="0.35">
      <c r="A18" s="2043"/>
      <c r="B18" s="2049"/>
      <c r="C18" s="1550" t="s">
        <v>19</v>
      </c>
      <c r="D18" s="1553">
        <v>112.3</v>
      </c>
      <c r="E18" s="1553">
        <v>95.34</v>
      </c>
      <c r="F18" s="1553">
        <f>E18/D18*100</f>
        <v>84.897595725734647</v>
      </c>
      <c r="G18" s="2056"/>
      <c r="H18" s="1560">
        <f>E18</f>
        <v>95.34</v>
      </c>
      <c r="I18" s="1560">
        <f>H18/D18*100</f>
        <v>84.897595725734647</v>
      </c>
      <c r="J18" s="2056"/>
      <c r="K18" s="1561"/>
    </row>
    <row r="19" spans="1:11" ht="133.5" customHeight="1" x14ac:dyDescent="0.35">
      <c r="A19" s="1549" t="s">
        <v>22</v>
      </c>
      <c r="B19" s="1551" t="s">
        <v>1459</v>
      </c>
      <c r="C19" s="1551" t="s">
        <v>19</v>
      </c>
      <c r="D19" s="1553">
        <v>6473.16</v>
      </c>
      <c r="E19" s="1553">
        <v>3452.91</v>
      </c>
      <c r="F19" s="1553">
        <f t="shared" ref="F19:F21" si="2">(E19/D19)*100</f>
        <v>53.341953543555235</v>
      </c>
      <c r="G19" s="1563" t="s">
        <v>1680</v>
      </c>
      <c r="H19" s="1560">
        <v>3452.91</v>
      </c>
      <c r="I19" s="1560">
        <f t="shared" ref="I19:I21" si="3">H19/D19*100</f>
        <v>53.341953543555235</v>
      </c>
      <c r="J19" s="1564" t="s">
        <v>1912</v>
      </c>
      <c r="K19" s="1561"/>
    </row>
    <row r="20" spans="1:11" ht="26.25" customHeight="1" x14ac:dyDescent="0.35">
      <c r="A20" s="2041"/>
      <c r="B20" s="2034" t="s">
        <v>64</v>
      </c>
      <c r="C20" s="1543" t="s">
        <v>15</v>
      </c>
      <c r="D20" s="1546">
        <f>D21+D22</f>
        <v>6773.42</v>
      </c>
      <c r="E20" s="1546">
        <f>E21+E22</f>
        <v>3707.83</v>
      </c>
      <c r="F20" s="1546">
        <f t="shared" si="2"/>
        <v>54.740884220969612</v>
      </c>
      <c r="G20" s="2057"/>
      <c r="H20" s="1557">
        <f>H21+H22</f>
        <v>3707.83</v>
      </c>
      <c r="I20" s="1557">
        <f t="shared" si="3"/>
        <v>54.740884220969612</v>
      </c>
      <c r="J20" s="1565"/>
      <c r="K20" s="1561"/>
    </row>
    <row r="21" spans="1:11" ht="76.5" customHeight="1" x14ac:dyDescent="0.35">
      <c r="A21" s="2042"/>
      <c r="B21" s="2035"/>
      <c r="C21" s="1543" t="s">
        <v>16</v>
      </c>
      <c r="D21" s="1546">
        <f>D14</f>
        <v>187.96</v>
      </c>
      <c r="E21" s="1546">
        <f>E17</f>
        <v>159.58000000000001</v>
      </c>
      <c r="F21" s="1546">
        <f t="shared" si="2"/>
        <v>84.901042775058528</v>
      </c>
      <c r="G21" s="2057"/>
      <c r="H21" s="1557">
        <f>E21</f>
        <v>159.58000000000001</v>
      </c>
      <c r="I21" s="1557">
        <f t="shared" si="3"/>
        <v>84.901042775058528</v>
      </c>
      <c r="J21" s="1565"/>
      <c r="K21" s="1561"/>
    </row>
    <row r="22" spans="1:11" ht="106.5" customHeight="1" x14ac:dyDescent="0.3">
      <c r="A22" s="2043"/>
      <c r="B22" s="2036"/>
      <c r="C22" s="1543" t="s">
        <v>19</v>
      </c>
      <c r="D22" s="1545">
        <f>D11+D15</f>
        <v>6585.46</v>
      </c>
      <c r="E22" s="1545">
        <f>E18+E19</f>
        <v>3548.25</v>
      </c>
      <c r="F22" s="1546">
        <f>E22/D22*100</f>
        <v>53.880063047987534</v>
      </c>
      <c r="G22" s="2058"/>
      <c r="H22" s="1557">
        <f>E22</f>
        <v>3548.25</v>
      </c>
      <c r="I22" s="1557">
        <f>H22/D22*100</f>
        <v>53.880063047987534</v>
      </c>
      <c r="J22" s="1566"/>
    </row>
    <row r="23" spans="1:11" ht="26.25" customHeight="1" x14ac:dyDescent="0.2">
      <c r="A23" s="2040" t="s">
        <v>302</v>
      </c>
      <c r="B23" s="2040"/>
      <c r="C23" s="2040"/>
      <c r="D23" s="2040"/>
      <c r="E23" s="2040"/>
      <c r="F23" s="2040"/>
      <c r="G23" s="2040"/>
      <c r="H23" s="2040"/>
      <c r="I23" s="2040"/>
      <c r="J23" s="2040"/>
    </row>
    <row r="24" spans="1:11" ht="22.5" customHeight="1" x14ac:dyDescent="0.2">
      <c r="A24" s="2026" t="s">
        <v>9</v>
      </c>
      <c r="B24" s="2031" t="s">
        <v>451</v>
      </c>
      <c r="C24" s="1543" t="s">
        <v>15</v>
      </c>
      <c r="D24" s="1545">
        <f>D25+D26</f>
        <v>10464.129999999999</v>
      </c>
      <c r="E24" s="1545">
        <f>E25+E26</f>
        <v>3477.78</v>
      </c>
      <c r="F24" s="1546">
        <f t="shared" ref="F24:F49" si="4">(E24/D24)*100</f>
        <v>33.235252237883131</v>
      </c>
      <c r="G24" s="1567"/>
      <c r="H24" s="1545">
        <f>H25+H26</f>
        <v>3477.78</v>
      </c>
      <c r="I24" s="1546">
        <f>F24</f>
        <v>33.235252237883131</v>
      </c>
      <c r="J24" s="1567"/>
    </row>
    <row r="25" spans="1:11" ht="75.75" customHeight="1" x14ac:dyDescent="0.2">
      <c r="A25" s="2027"/>
      <c r="B25" s="2032"/>
      <c r="C25" s="1543" t="s">
        <v>16</v>
      </c>
      <c r="D25" s="1546">
        <f>D28</f>
        <v>10464.129999999999</v>
      </c>
      <c r="E25" s="1546">
        <f>E28</f>
        <v>3477.78</v>
      </c>
      <c r="F25" s="1546">
        <f t="shared" si="4"/>
        <v>33.235252237883131</v>
      </c>
      <c r="G25" s="1542"/>
      <c r="H25" s="1546">
        <f>H28</f>
        <v>3477.78</v>
      </c>
      <c r="I25" s="1546">
        <f>F25</f>
        <v>33.235252237883131</v>
      </c>
      <c r="J25" s="1555"/>
    </row>
    <row r="26" spans="1:11" ht="91.5" customHeight="1" x14ac:dyDescent="0.2">
      <c r="A26" s="2028"/>
      <c r="B26" s="2033"/>
      <c r="C26" s="1543" t="s">
        <v>19</v>
      </c>
      <c r="D26" s="1546">
        <f>D29</f>
        <v>0</v>
      </c>
      <c r="E26" s="1546">
        <v>0</v>
      </c>
      <c r="F26" s="1546">
        <v>0</v>
      </c>
      <c r="G26" s="1542"/>
      <c r="H26" s="1546">
        <v>0</v>
      </c>
      <c r="I26" s="1546">
        <v>0</v>
      </c>
      <c r="J26" s="1555"/>
    </row>
    <row r="27" spans="1:11" ht="29.25" customHeight="1" x14ac:dyDescent="0.2">
      <c r="A27" s="2041" t="s">
        <v>21</v>
      </c>
      <c r="B27" s="2044" t="s">
        <v>1726</v>
      </c>
      <c r="C27" s="1550" t="s">
        <v>15</v>
      </c>
      <c r="D27" s="1553">
        <f>D28+D29</f>
        <v>10464.129999999999</v>
      </c>
      <c r="E27" s="1553">
        <f>E28+E29</f>
        <v>3477.78</v>
      </c>
      <c r="F27" s="1553">
        <f t="shared" si="4"/>
        <v>33.235252237883131</v>
      </c>
      <c r="G27" s="2047" t="s">
        <v>1913</v>
      </c>
      <c r="H27" s="1553">
        <f>E27</f>
        <v>3477.78</v>
      </c>
      <c r="I27" s="1553">
        <f t="shared" ref="I27:I31" si="5">H27/D27*100</f>
        <v>33.235252237883131</v>
      </c>
      <c r="J27" s="2047" t="s">
        <v>1961</v>
      </c>
    </row>
    <row r="28" spans="1:11" ht="75" customHeight="1" x14ac:dyDescent="0.2">
      <c r="A28" s="2042"/>
      <c r="B28" s="2045"/>
      <c r="C28" s="1551" t="s">
        <v>16</v>
      </c>
      <c r="D28" s="1553">
        <v>10464.129999999999</v>
      </c>
      <c r="E28" s="1553">
        <v>3477.78</v>
      </c>
      <c r="F28" s="1553">
        <f t="shared" si="4"/>
        <v>33.235252237883131</v>
      </c>
      <c r="G28" s="2048"/>
      <c r="H28" s="1553">
        <f>E28</f>
        <v>3477.78</v>
      </c>
      <c r="I28" s="1553">
        <f t="shared" si="5"/>
        <v>33.235252237883131</v>
      </c>
      <c r="J28" s="2048"/>
    </row>
    <row r="29" spans="1:11" ht="119.25" customHeight="1" x14ac:dyDescent="0.2">
      <c r="A29" s="2043"/>
      <c r="B29" s="2046"/>
      <c r="C29" s="1551" t="s">
        <v>19</v>
      </c>
      <c r="D29" s="1553">
        <v>0</v>
      </c>
      <c r="E29" s="1553">
        <v>0</v>
      </c>
      <c r="F29" s="1553">
        <v>0</v>
      </c>
      <c r="G29" s="2049"/>
      <c r="H29" s="1553">
        <f>E29</f>
        <v>0</v>
      </c>
      <c r="I29" s="1553">
        <v>0</v>
      </c>
      <c r="J29" s="2049"/>
    </row>
    <row r="30" spans="1:11" ht="21.75" customHeight="1" x14ac:dyDescent="0.2">
      <c r="A30" s="2026" t="s">
        <v>12</v>
      </c>
      <c r="B30" s="2050" t="s">
        <v>1460</v>
      </c>
      <c r="C30" s="1543" t="s">
        <v>15</v>
      </c>
      <c r="D30" s="1546">
        <f>D31</f>
        <v>549.29999999999995</v>
      </c>
      <c r="E30" s="1546">
        <f>E31</f>
        <v>282.60000000000002</v>
      </c>
      <c r="F30" s="1546">
        <f>E30/D30*100</f>
        <v>51.447296559257246</v>
      </c>
      <c r="G30" s="2052"/>
      <c r="H30" s="1546">
        <f>H31</f>
        <v>282.60000000000002</v>
      </c>
      <c r="I30" s="1546">
        <f>H30/D30*100</f>
        <v>51.447296559257246</v>
      </c>
      <c r="J30" s="1568"/>
    </row>
    <row r="31" spans="1:11" ht="97.5" customHeight="1" x14ac:dyDescent="0.2">
      <c r="A31" s="2028"/>
      <c r="B31" s="2051"/>
      <c r="C31" s="1544" t="s">
        <v>19</v>
      </c>
      <c r="D31" s="1546">
        <f>D32</f>
        <v>549.29999999999995</v>
      </c>
      <c r="E31" s="1546">
        <f>E32</f>
        <v>282.60000000000002</v>
      </c>
      <c r="F31" s="1546">
        <f t="shared" si="4"/>
        <v>51.447296559257246</v>
      </c>
      <c r="G31" s="2053"/>
      <c r="H31" s="1546">
        <f>H32</f>
        <v>282.60000000000002</v>
      </c>
      <c r="I31" s="1546">
        <f t="shared" si="5"/>
        <v>51.447296559257246</v>
      </c>
      <c r="J31" s="560"/>
    </row>
    <row r="32" spans="1:11" ht="97.5" customHeight="1" x14ac:dyDescent="0.2">
      <c r="A32" s="1549" t="s">
        <v>13</v>
      </c>
      <c r="B32" s="1551" t="s">
        <v>1461</v>
      </c>
      <c r="C32" s="1551" t="s">
        <v>19</v>
      </c>
      <c r="D32" s="1553">
        <v>549.29999999999995</v>
      </c>
      <c r="E32" s="1553">
        <v>282.60000000000002</v>
      </c>
      <c r="F32" s="1553">
        <f t="shared" si="4"/>
        <v>51.447296559257246</v>
      </c>
      <c r="G32" s="1569" t="s">
        <v>1681</v>
      </c>
      <c r="H32" s="1553">
        <f>E32</f>
        <v>282.60000000000002</v>
      </c>
      <c r="I32" s="1553">
        <f>F32</f>
        <v>51.447296559257246</v>
      </c>
      <c r="J32" s="1446" t="s">
        <v>1914</v>
      </c>
      <c r="K32" s="1570"/>
    </row>
    <row r="33" spans="1:11" ht="32.25" customHeight="1" x14ac:dyDescent="0.2">
      <c r="A33" s="2041"/>
      <c r="B33" s="2031" t="s">
        <v>74</v>
      </c>
      <c r="C33" s="1543" t="s">
        <v>15</v>
      </c>
      <c r="D33" s="1546">
        <f>D34+D35</f>
        <v>11013.429999999998</v>
      </c>
      <c r="E33" s="1546">
        <f>E34+E35</f>
        <v>3760.38</v>
      </c>
      <c r="F33" s="1546">
        <f t="shared" ref="F33" si="6">E33/D33*100</f>
        <v>34.143586512103866</v>
      </c>
      <c r="G33" s="1571"/>
      <c r="H33" s="1546">
        <f>H34+H35</f>
        <v>3760.38</v>
      </c>
      <c r="I33" s="1546">
        <f t="shared" ref="I33:I35" si="7">H33/D33*100</f>
        <v>34.143586512103866</v>
      </c>
      <c r="J33" s="695"/>
      <c r="K33" s="1570"/>
    </row>
    <row r="34" spans="1:11" ht="79.5" customHeight="1" x14ac:dyDescent="0.2">
      <c r="A34" s="2042"/>
      <c r="B34" s="2032"/>
      <c r="C34" s="1544" t="s">
        <v>16</v>
      </c>
      <c r="D34" s="1546">
        <f>D25</f>
        <v>10464.129999999999</v>
      </c>
      <c r="E34" s="1546">
        <f>E25</f>
        <v>3477.78</v>
      </c>
      <c r="F34" s="1546">
        <f t="shared" si="4"/>
        <v>33.235252237883131</v>
      </c>
      <c r="G34" s="1571"/>
      <c r="H34" s="1546">
        <f>H25</f>
        <v>3477.78</v>
      </c>
      <c r="I34" s="1546">
        <f t="shared" si="7"/>
        <v>33.235252237883131</v>
      </c>
      <c r="J34" s="695"/>
      <c r="K34" s="1570"/>
    </row>
    <row r="35" spans="1:11" ht="98.25" customHeight="1" x14ac:dyDescent="0.2">
      <c r="A35" s="2043"/>
      <c r="B35" s="2033"/>
      <c r="C35" s="1544" t="s">
        <v>19</v>
      </c>
      <c r="D35" s="1545">
        <f>D31</f>
        <v>549.29999999999995</v>
      </c>
      <c r="E35" s="1545">
        <f>E32</f>
        <v>282.60000000000002</v>
      </c>
      <c r="F35" s="1546">
        <f t="shared" si="4"/>
        <v>51.447296559257246</v>
      </c>
      <c r="G35" s="1542"/>
      <c r="H35" s="1546">
        <f>H32</f>
        <v>282.60000000000002</v>
      </c>
      <c r="I35" s="1546">
        <f t="shared" si="7"/>
        <v>51.447296559257246</v>
      </c>
      <c r="J35" s="1572"/>
    </row>
    <row r="36" spans="1:11" ht="30.75" customHeight="1" x14ac:dyDescent="0.2">
      <c r="A36" s="2040" t="s">
        <v>1462</v>
      </c>
      <c r="B36" s="2040"/>
      <c r="C36" s="2040"/>
      <c r="D36" s="2040"/>
      <c r="E36" s="2040"/>
      <c r="F36" s="2040"/>
      <c r="G36" s="2040"/>
      <c r="H36" s="2040"/>
      <c r="I36" s="2040"/>
      <c r="J36" s="2040"/>
    </row>
    <row r="37" spans="1:11" ht="22.5" customHeight="1" x14ac:dyDescent="0.2">
      <c r="A37" s="2026" t="s">
        <v>9</v>
      </c>
      <c r="B37" s="2031" t="s">
        <v>1463</v>
      </c>
      <c r="C37" s="1543" t="s">
        <v>15</v>
      </c>
      <c r="D37" s="1546">
        <f>D40</f>
        <v>13184.7</v>
      </c>
      <c r="E37" s="1546">
        <f t="shared" ref="D37:E39" si="8">E40</f>
        <v>12315.65</v>
      </c>
      <c r="F37" s="1546">
        <f t="shared" si="4"/>
        <v>93.40864790249303</v>
      </c>
      <c r="G37" s="2026"/>
      <c r="H37" s="1546">
        <f>E37</f>
        <v>12315.65</v>
      </c>
      <c r="I37" s="1546">
        <f>F37</f>
        <v>93.40864790249303</v>
      </c>
      <c r="J37" s="2034"/>
    </row>
    <row r="38" spans="1:11" ht="69.75" customHeight="1" x14ac:dyDescent="0.2">
      <c r="A38" s="2027"/>
      <c r="B38" s="2032"/>
      <c r="C38" s="1543" t="s">
        <v>16</v>
      </c>
      <c r="D38" s="1546">
        <f t="shared" si="8"/>
        <v>0</v>
      </c>
      <c r="E38" s="1546">
        <f t="shared" si="8"/>
        <v>0</v>
      </c>
      <c r="F38" s="1546">
        <v>0</v>
      </c>
      <c r="G38" s="2027"/>
      <c r="H38" s="1546">
        <f t="shared" ref="H38:H49" si="9">E38</f>
        <v>0</v>
      </c>
      <c r="I38" s="1546">
        <v>0</v>
      </c>
      <c r="J38" s="2035"/>
    </row>
    <row r="39" spans="1:11" ht="89.25" customHeight="1" x14ac:dyDescent="0.2">
      <c r="A39" s="2028"/>
      <c r="B39" s="2033"/>
      <c r="C39" s="1543" t="s">
        <v>19</v>
      </c>
      <c r="D39" s="1546">
        <f t="shared" si="8"/>
        <v>13184.7</v>
      </c>
      <c r="E39" s="1546">
        <f t="shared" si="8"/>
        <v>12315.65</v>
      </c>
      <c r="F39" s="1546">
        <f t="shared" si="4"/>
        <v>93.40864790249303</v>
      </c>
      <c r="G39" s="2028"/>
      <c r="H39" s="1546">
        <f t="shared" si="9"/>
        <v>12315.65</v>
      </c>
      <c r="I39" s="1546">
        <f t="shared" ref="I39" si="10">H39/D39*100</f>
        <v>93.40864790249303</v>
      </c>
      <c r="J39" s="2036"/>
    </row>
    <row r="40" spans="1:11" ht="20.25" customHeight="1" x14ac:dyDescent="0.2">
      <c r="A40" s="2037" t="s">
        <v>21</v>
      </c>
      <c r="B40" s="2038" t="s">
        <v>1464</v>
      </c>
      <c r="C40" s="1550" t="s">
        <v>15</v>
      </c>
      <c r="D40" s="1553">
        <f>D41+D42</f>
        <v>13184.7</v>
      </c>
      <c r="E40" s="1553">
        <f>E41+E42</f>
        <v>12315.65</v>
      </c>
      <c r="F40" s="1553">
        <f t="shared" si="4"/>
        <v>93.40864790249303</v>
      </c>
      <c r="G40" s="2039" t="s">
        <v>1962</v>
      </c>
      <c r="H40" s="1553">
        <f t="shared" si="9"/>
        <v>12315.65</v>
      </c>
      <c r="I40" s="1553">
        <f>F40</f>
        <v>93.40864790249303</v>
      </c>
      <c r="J40" s="2039" t="s">
        <v>1682</v>
      </c>
    </row>
    <row r="41" spans="1:11" ht="72" customHeight="1" x14ac:dyDescent="0.2">
      <c r="A41" s="2037"/>
      <c r="B41" s="2038"/>
      <c r="C41" s="1550" t="s">
        <v>16</v>
      </c>
      <c r="D41" s="1553">
        <v>0</v>
      </c>
      <c r="E41" s="1553">
        <v>0</v>
      </c>
      <c r="F41" s="1553">
        <v>0</v>
      </c>
      <c r="G41" s="2039"/>
      <c r="H41" s="1553">
        <f t="shared" si="9"/>
        <v>0</v>
      </c>
      <c r="I41" s="1553">
        <v>0</v>
      </c>
      <c r="J41" s="2039"/>
    </row>
    <row r="42" spans="1:11" ht="108" customHeight="1" x14ac:dyDescent="0.2">
      <c r="A42" s="2037"/>
      <c r="B42" s="2038"/>
      <c r="C42" s="1550" t="s">
        <v>19</v>
      </c>
      <c r="D42" s="1553">
        <v>13184.7</v>
      </c>
      <c r="E42" s="1553">
        <v>12315.65</v>
      </c>
      <c r="F42" s="1553">
        <f t="shared" si="4"/>
        <v>93.40864790249303</v>
      </c>
      <c r="G42" s="2039"/>
      <c r="H42" s="1553">
        <f t="shared" si="9"/>
        <v>12315.65</v>
      </c>
      <c r="I42" s="1553">
        <f t="shared" ref="I42" si="11">H42/D42*100</f>
        <v>93.40864790249303</v>
      </c>
      <c r="J42" s="2039"/>
    </row>
    <row r="43" spans="1:11" ht="31.5" customHeight="1" x14ac:dyDescent="0.2">
      <c r="A43" s="2026" t="s">
        <v>12</v>
      </c>
      <c r="B43" s="2029" t="s">
        <v>1557</v>
      </c>
      <c r="C43" s="1543" t="s">
        <v>15</v>
      </c>
      <c r="D43" s="1546">
        <f>D44</f>
        <v>7689.65</v>
      </c>
      <c r="E43" s="1546">
        <f>E44</f>
        <v>5000</v>
      </c>
      <c r="F43" s="1546">
        <f>E43/D43*100</f>
        <v>65.022465261747939</v>
      </c>
      <c r="G43" s="1569"/>
      <c r="H43" s="1546">
        <f>H44</f>
        <v>5000</v>
      </c>
      <c r="I43" s="1546">
        <f>H43/D43*100</f>
        <v>65.022465261747939</v>
      </c>
      <c r="J43" s="1569"/>
    </row>
    <row r="44" spans="1:11" ht="96" customHeight="1" x14ac:dyDescent="0.2">
      <c r="A44" s="2028"/>
      <c r="B44" s="2029"/>
      <c r="C44" s="1543" t="s">
        <v>19</v>
      </c>
      <c r="D44" s="1546">
        <f>D45+D46</f>
        <v>7689.65</v>
      </c>
      <c r="E44" s="1546">
        <f>E45+E46</f>
        <v>5000</v>
      </c>
      <c r="F44" s="1546">
        <f>E44/D44*100</f>
        <v>65.022465261747939</v>
      </c>
      <c r="G44" s="1569"/>
      <c r="H44" s="1546">
        <f>H45+H46</f>
        <v>5000</v>
      </c>
      <c r="I44" s="1546">
        <f>H44/D44*100</f>
        <v>65.022465261747939</v>
      </c>
      <c r="J44" s="1569"/>
    </row>
    <row r="45" spans="1:11" ht="100.5" customHeight="1" x14ac:dyDescent="0.2">
      <c r="A45" s="1573" t="s">
        <v>21</v>
      </c>
      <c r="B45" s="1574" t="s">
        <v>1558</v>
      </c>
      <c r="C45" s="1550" t="s">
        <v>19</v>
      </c>
      <c r="D45" s="1553">
        <f>4689.65</f>
        <v>4689.6499999999996</v>
      </c>
      <c r="E45" s="1553">
        <v>3125</v>
      </c>
      <c r="F45" s="1553">
        <f>E45/D45*100</f>
        <v>66.636102907466437</v>
      </c>
      <c r="G45" s="1569" t="s">
        <v>1683</v>
      </c>
      <c r="H45" s="1553">
        <v>3125</v>
      </c>
      <c r="I45" s="1553">
        <f>H45/D45*100</f>
        <v>66.636102907466437</v>
      </c>
      <c r="J45" s="1569" t="s">
        <v>1679</v>
      </c>
    </row>
    <row r="46" spans="1:11" ht="102" customHeight="1" x14ac:dyDescent="0.2">
      <c r="A46" s="1575" t="s">
        <v>26</v>
      </c>
      <c r="B46" s="1574" t="s">
        <v>1559</v>
      </c>
      <c r="C46" s="1550" t="s">
        <v>19</v>
      </c>
      <c r="D46" s="1553">
        <f>3000</f>
        <v>3000</v>
      </c>
      <c r="E46" s="1553">
        <v>1875</v>
      </c>
      <c r="F46" s="1553">
        <f>E46/D46*100</f>
        <v>62.5</v>
      </c>
      <c r="G46" s="1576" t="s">
        <v>1684</v>
      </c>
      <c r="H46" s="1553">
        <v>1875</v>
      </c>
      <c r="I46" s="1553">
        <f>H46/D46*100</f>
        <v>62.5</v>
      </c>
      <c r="J46" s="1576" t="s">
        <v>1679</v>
      </c>
    </row>
    <row r="47" spans="1:11" ht="21" customHeight="1" x14ac:dyDescent="0.2">
      <c r="A47" s="2030"/>
      <c r="B47" s="2025" t="s">
        <v>91</v>
      </c>
      <c r="C47" s="1543" t="s">
        <v>15</v>
      </c>
      <c r="D47" s="1545">
        <f>D48+D49</f>
        <v>20874.349999999999</v>
      </c>
      <c r="E47" s="1545">
        <f>E48+E49</f>
        <v>17315.650000000001</v>
      </c>
      <c r="F47" s="1546">
        <f t="shared" si="4"/>
        <v>82.951804487325361</v>
      </c>
      <c r="G47" s="2026"/>
      <c r="H47" s="1546">
        <f>H48+H49</f>
        <v>17315.650000000001</v>
      </c>
      <c r="I47" s="1546">
        <f>F47</f>
        <v>82.951804487325361</v>
      </c>
      <c r="J47" s="2026"/>
    </row>
    <row r="48" spans="1:11" ht="79.5" customHeight="1" x14ac:dyDescent="0.2">
      <c r="A48" s="2030"/>
      <c r="B48" s="2025"/>
      <c r="C48" s="1543" t="s">
        <v>16</v>
      </c>
      <c r="D48" s="1545">
        <f>D38</f>
        <v>0</v>
      </c>
      <c r="E48" s="1545">
        <f>E38</f>
        <v>0</v>
      </c>
      <c r="F48" s="1546">
        <v>0</v>
      </c>
      <c r="G48" s="2027"/>
      <c r="H48" s="1546">
        <f t="shared" si="9"/>
        <v>0</v>
      </c>
      <c r="I48" s="1546">
        <v>0</v>
      </c>
      <c r="J48" s="2027"/>
    </row>
    <row r="49" spans="1:10" ht="96.75" customHeight="1" x14ac:dyDescent="0.2">
      <c r="A49" s="2030"/>
      <c r="B49" s="2025"/>
      <c r="C49" s="1543" t="s">
        <v>19</v>
      </c>
      <c r="D49" s="1545">
        <f>D37+D43</f>
        <v>20874.349999999999</v>
      </c>
      <c r="E49" s="1545">
        <f>E39+E44</f>
        <v>17315.650000000001</v>
      </c>
      <c r="F49" s="1546">
        <f t="shared" si="4"/>
        <v>82.951804487325361</v>
      </c>
      <c r="G49" s="2028"/>
      <c r="H49" s="1546">
        <f t="shared" si="9"/>
        <v>17315.650000000001</v>
      </c>
      <c r="I49" s="1546">
        <f t="shared" ref="I49:I51" si="12">H49/D49*100</f>
        <v>82.951804487325361</v>
      </c>
      <c r="J49" s="2028"/>
    </row>
    <row r="50" spans="1:10" ht="28.5" customHeight="1" x14ac:dyDescent="0.2">
      <c r="A50" s="2024"/>
      <c r="B50" s="2025" t="s">
        <v>71</v>
      </c>
      <c r="C50" s="1543" t="s">
        <v>15</v>
      </c>
      <c r="D50" s="1545">
        <f>D52+D51</f>
        <v>39511.199999999997</v>
      </c>
      <c r="E50" s="1545">
        <f>E51+E52</f>
        <v>24983.86</v>
      </c>
      <c r="F50" s="1546">
        <f t="shared" ref="F50:F51" si="13">E50/D50*100</f>
        <v>63.232349308550496</v>
      </c>
      <c r="G50" s="2026"/>
      <c r="H50" s="1546">
        <f>H51+H52</f>
        <v>24983.86</v>
      </c>
      <c r="I50" s="1546">
        <f t="shared" si="12"/>
        <v>63.232349308550496</v>
      </c>
      <c r="J50" s="2026"/>
    </row>
    <row r="51" spans="1:10" ht="74.25" customHeight="1" x14ac:dyDescent="0.2">
      <c r="A51" s="2024"/>
      <c r="B51" s="2025"/>
      <c r="C51" s="1543" t="s">
        <v>16</v>
      </c>
      <c r="D51" s="1577">
        <f>D21+D34+D48</f>
        <v>10652.089999999998</v>
      </c>
      <c r="E51" s="1545">
        <f>E21+E34+E48</f>
        <v>3637.36</v>
      </c>
      <c r="F51" s="1546">
        <f t="shared" si="13"/>
        <v>34.146913892015561</v>
      </c>
      <c r="G51" s="2027"/>
      <c r="H51" s="1545">
        <f>H21+H34+H48</f>
        <v>3637.36</v>
      </c>
      <c r="I51" s="1546">
        <f t="shared" si="12"/>
        <v>34.146913892015561</v>
      </c>
      <c r="J51" s="2027"/>
    </row>
    <row r="52" spans="1:10" ht="99.75" customHeight="1" x14ac:dyDescent="0.2">
      <c r="A52" s="2024"/>
      <c r="B52" s="2025"/>
      <c r="C52" s="1544" t="s">
        <v>19</v>
      </c>
      <c r="D52" s="1546">
        <f>D9+D22+D35+D49</f>
        <v>28859.11</v>
      </c>
      <c r="E52" s="1546">
        <f>E9+E22+E35+E49</f>
        <v>21346.5</v>
      </c>
      <c r="F52" s="1546">
        <f>E52/D52*100</f>
        <v>73.967977529452568</v>
      </c>
      <c r="G52" s="2028"/>
      <c r="H52" s="1546">
        <f>H9+H22+H35+H49</f>
        <v>21346.5</v>
      </c>
      <c r="I52" s="1546">
        <f>H52/D52*100</f>
        <v>73.967977529452568</v>
      </c>
      <c r="J52" s="2028"/>
    </row>
  </sheetData>
  <mergeCells count="44">
    <mergeCell ref="A1:J1"/>
    <mergeCell ref="A2:J2"/>
    <mergeCell ref="A6:J6"/>
    <mergeCell ref="A10:J10"/>
    <mergeCell ref="A13:A15"/>
    <mergeCell ref="B13:B15"/>
    <mergeCell ref="A16:A18"/>
    <mergeCell ref="B16:B18"/>
    <mergeCell ref="G16:G18"/>
    <mergeCell ref="J16:J18"/>
    <mergeCell ref="A20:A22"/>
    <mergeCell ref="B20:B22"/>
    <mergeCell ref="G20:G22"/>
    <mergeCell ref="A36:J36"/>
    <mergeCell ref="A23:J23"/>
    <mergeCell ref="A24:A26"/>
    <mergeCell ref="B24:B26"/>
    <mergeCell ref="A27:A29"/>
    <mergeCell ref="B27:B29"/>
    <mergeCell ref="G27:G29"/>
    <mergeCell ref="J27:J29"/>
    <mergeCell ref="A30:A31"/>
    <mergeCell ref="B30:B31"/>
    <mergeCell ref="G30:G31"/>
    <mergeCell ref="A33:A35"/>
    <mergeCell ref="B33:B35"/>
    <mergeCell ref="A37:A39"/>
    <mergeCell ref="B37:B39"/>
    <mergeCell ref="G37:G39"/>
    <mergeCell ref="J37:J39"/>
    <mergeCell ref="A40:A42"/>
    <mergeCell ref="B40:B42"/>
    <mergeCell ref="G40:G42"/>
    <mergeCell ref="J40:J42"/>
    <mergeCell ref="A50:A52"/>
    <mergeCell ref="B50:B52"/>
    <mergeCell ref="G50:G52"/>
    <mergeCell ref="J50:J52"/>
    <mergeCell ref="A43:A44"/>
    <mergeCell ref="B43:B44"/>
    <mergeCell ref="A47:A49"/>
    <mergeCell ref="B47:B49"/>
    <mergeCell ref="G47:G49"/>
    <mergeCell ref="J47:J49"/>
  </mergeCells>
  <pageMargins left="0.39370078740157483" right="0.39370078740157483" top="0.78740157480314965" bottom="0.31496062992125984" header="0.51181102362204722" footer="0.19685039370078741"/>
  <pageSetup paperSize="9" scale="61" firstPageNumber="52" fitToHeight="0" orientation="landscape" useFirstPageNumber="1" horizontalDpi="4294967293" verticalDpi="300" r:id="rId1"/>
  <headerFooter>
    <oddFooter>&amp;R&amp;"Times New Roman,обычный"&amp;14&amp;P</oddFooter>
  </headerFooter>
  <rowBreaks count="5" manualBreakCount="5">
    <brk id="12" max="16383" man="1"/>
    <brk id="19" max="16383" man="1"/>
    <brk id="31" max="16383" man="1"/>
    <brk id="42" max="16383" man="1"/>
    <brk id="52"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N211"/>
  <sheetViews>
    <sheetView view="pageBreakPreview" topLeftCell="A143" zoomScale="60" zoomScaleNormal="60" zoomScalePageLayoutView="40" workbookViewId="0">
      <selection activeCell="A147" sqref="A147:J147"/>
    </sheetView>
  </sheetViews>
  <sheetFormatPr defaultRowHeight="15" x14ac:dyDescent="0.25"/>
  <cols>
    <col min="1" max="1" width="8.7109375" style="1292" customWidth="1"/>
    <col min="2" max="2" width="45.7109375" style="1292" customWidth="1"/>
    <col min="3" max="3" width="15.7109375" style="1295" customWidth="1"/>
    <col min="4" max="5" width="17.7109375" style="1292" customWidth="1"/>
    <col min="6" max="6" width="13.7109375" style="1292" customWidth="1"/>
    <col min="7" max="7" width="34.7109375" style="1333" customWidth="1"/>
    <col min="8" max="8" width="17.7109375" style="1292" customWidth="1"/>
    <col min="9" max="9" width="13.7109375" style="1292" customWidth="1"/>
    <col min="10" max="10" width="30.7109375" style="1333" customWidth="1"/>
    <col min="11" max="11" width="29" style="1292" customWidth="1"/>
    <col min="12" max="14" width="9.140625" style="1292"/>
    <col min="15" max="16384" width="9.140625" style="1293"/>
  </cols>
  <sheetData>
    <row r="1" spans="1:14" ht="43.35" customHeight="1" x14ac:dyDescent="0.25">
      <c r="A1" s="2064" t="s">
        <v>615</v>
      </c>
      <c r="B1" s="2064"/>
      <c r="C1" s="2064"/>
      <c r="D1" s="2064"/>
      <c r="E1" s="2064"/>
      <c r="F1" s="2064"/>
      <c r="G1" s="2064"/>
      <c r="H1" s="2064"/>
      <c r="I1" s="2064"/>
      <c r="J1" s="2064"/>
    </row>
    <row r="2" spans="1:14" ht="27" customHeight="1" x14ac:dyDescent="0.25">
      <c r="A2" s="2064" t="s">
        <v>307</v>
      </c>
      <c r="B2" s="2064"/>
      <c r="C2" s="2064"/>
      <c r="D2" s="2064"/>
      <c r="E2" s="2064"/>
      <c r="F2" s="2064"/>
      <c r="G2" s="2064"/>
      <c r="H2" s="2064"/>
      <c r="I2" s="2064"/>
      <c r="J2" s="2064"/>
    </row>
    <row r="3" spans="1:14" ht="27" customHeight="1" x14ac:dyDescent="0.25">
      <c r="A3" s="2064" t="s">
        <v>1713</v>
      </c>
      <c r="B3" s="2064"/>
      <c r="C3" s="2064"/>
      <c r="D3" s="2064"/>
      <c r="E3" s="2064"/>
      <c r="F3" s="2064"/>
      <c r="G3" s="2064"/>
      <c r="H3" s="2064"/>
      <c r="I3" s="2064"/>
      <c r="J3" s="2064"/>
    </row>
    <row r="4" spans="1:14" ht="18.75" x14ac:dyDescent="0.3">
      <c r="A4" s="303"/>
      <c r="B4" s="1284"/>
      <c r="C4" s="1284"/>
      <c r="D4" s="1284"/>
      <c r="E4" s="1284"/>
      <c r="F4" s="1284"/>
      <c r="G4" s="304"/>
      <c r="H4" s="1284"/>
      <c r="I4" s="1284"/>
      <c r="J4" s="287"/>
    </row>
    <row r="5" spans="1:14" ht="117" customHeight="1" x14ac:dyDescent="0.25">
      <c r="A5" s="1280" t="s">
        <v>1</v>
      </c>
      <c r="B5" s="1274" t="s">
        <v>2</v>
      </c>
      <c r="C5" s="1274" t="s">
        <v>3</v>
      </c>
      <c r="D5" s="110" t="s">
        <v>1263</v>
      </c>
      <c r="E5" s="111" t="s">
        <v>1714</v>
      </c>
      <c r="F5" s="111" t="s">
        <v>4</v>
      </c>
      <c r="G5" s="1274" t="s">
        <v>5</v>
      </c>
      <c r="H5" s="1274" t="s">
        <v>1715</v>
      </c>
      <c r="I5" s="1274" t="s">
        <v>6</v>
      </c>
      <c r="J5" s="1274" t="s">
        <v>7</v>
      </c>
    </row>
    <row r="6" spans="1:14" ht="23.1" customHeight="1" x14ac:dyDescent="0.25">
      <c r="A6" s="1283">
        <v>1</v>
      </c>
      <c r="B6" s="1283">
        <v>2</v>
      </c>
      <c r="C6" s="1283">
        <v>3</v>
      </c>
      <c r="D6" s="1283">
        <v>4</v>
      </c>
      <c r="E6" s="1283">
        <v>5</v>
      </c>
      <c r="F6" s="1283">
        <v>6</v>
      </c>
      <c r="G6" s="1283">
        <v>7</v>
      </c>
      <c r="H6" s="1283">
        <v>8</v>
      </c>
      <c r="I6" s="1283">
        <v>9</v>
      </c>
      <c r="J6" s="1283">
        <v>10</v>
      </c>
    </row>
    <row r="7" spans="1:14" ht="26.45" customHeight="1" x14ac:dyDescent="0.25">
      <c r="A7" s="1685" t="s">
        <v>308</v>
      </c>
      <c r="B7" s="1685"/>
      <c r="C7" s="1685"/>
      <c r="D7" s="1685"/>
      <c r="E7" s="1685"/>
      <c r="F7" s="1685"/>
      <c r="G7" s="1685"/>
      <c r="H7" s="1685"/>
      <c r="I7" s="1685"/>
      <c r="J7" s="1685"/>
    </row>
    <row r="8" spans="1:14" ht="156" customHeight="1" x14ac:dyDescent="0.25">
      <c r="A8" s="305" t="s">
        <v>9</v>
      </c>
      <c r="B8" s="202" t="s">
        <v>1173</v>
      </c>
      <c r="C8" s="306" t="s">
        <v>19</v>
      </c>
      <c r="D8" s="759">
        <f>D10+D11</f>
        <v>7527.4</v>
      </c>
      <c r="E8" s="759">
        <f>E10+E11</f>
        <v>5106.6719999999996</v>
      </c>
      <c r="F8" s="759">
        <f>E8/D8*100</f>
        <v>67.841113797592783</v>
      </c>
      <c r="G8" s="1168"/>
      <c r="H8" s="759">
        <f>H10+H11</f>
        <v>5106.6719999999996</v>
      </c>
      <c r="I8" s="759">
        <f>H8/D8*100</f>
        <v>67.841113797592783</v>
      </c>
      <c r="J8" s="308"/>
    </row>
    <row r="9" spans="1:14" ht="373.5" customHeight="1" x14ac:dyDescent="0.25">
      <c r="A9" s="655" t="s">
        <v>21</v>
      </c>
      <c r="B9" s="309" t="s">
        <v>309</v>
      </c>
      <c r="C9" s="2061" t="s">
        <v>1796</v>
      </c>
      <c r="D9" s="2062"/>
      <c r="E9" s="2062"/>
      <c r="F9" s="2062"/>
      <c r="G9" s="2062"/>
      <c r="H9" s="2062"/>
      <c r="I9" s="2062"/>
      <c r="J9" s="2063"/>
    </row>
    <row r="10" spans="1:14" ht="132" customHeight="1" x14ac:dyDescent="0.25">
      <c r="A10" s="655" t="s">
        <v>26</v>
      </c>
      <c r="B10" s="1282" t="s">
        <v>1174</v>
      </c>
      <c r="C10" s="310" t="s">
        <v>19</v>
      </c>
      <c r="D10" s="1169">
        <v>0</v>
      </c>
      <c r="E10" s="1169">
        <v>0</v>
      </c>
      <c r="F10" s="1276">
        <v>0</v>
      </c>
      <c r="G10" s="1170"/>
      <c r="H10" s="1169">
        <v>0</v>
      </c>
      <c r="I10" s="545">
        <v>0</v>
      </c>
      <c r="J10" s="1294" t="s">
        <v>1356</v>
      </c>
    </row>
    <row r="11" spans="1:14" ht="379.5" customHeight="1" x14ac:dyDescent="0.25">
      <c r="A11" s="655" t="s">
        <v>27</v>
      </c>
      <c r="B11" s="1282" t="s">
        <v>1175</v>
      </c>
      <c r="C11" s="310" t="s">
        <v>19</v>
      </c>
      <c r="D11" s="1169">
        <v>7527.4</v>
      </c>
      <c r="E11" s="1169">
        <v>5106.6719999999996</v>
      </c>
      <c r="F11" s="1276">
        <f>E11/D11*100</f>
        <v>67.841113797592783</v>
      </c>
      <c r="G11" s="1275" t="s">
        <v>1739</v>
      </c>
      <c r="H11" s="1169">
        <f>E11</f>
        <v>5106.6719999999996</v>
      </c>
      <c r="I11" s="545">
        <f>H11/D11*100</f>
        <v>67.841113797592783</v>
      </c>
      <c r="J11" s="310" t="s">
        <v>1357</v>
      </c>
    </row>
    <row r="12" spans="1:14" ht="102" customHeight="1" x14ac:dyDescent="0.25">
      <c r="A12" s="1279" t="s">
        <v>304</v>
      </c>
      <c r="B12" s="1278" t="s">
        <v>310</v>
      </c>
      <c r="C12" s="306" t="s">
        <v>19</v>
      </c>
      <c r="D12" s="758">
        <f>D14+D15+D16</f>
        <v>1121.201</v>
      </c>
      <c r="E12" s="758">
        <f>E14+E15+E16</f>
        <v>221.7</v>
      </c>
      <c r="F12" s="759">
        <f t="shared" ref="F12" si="0">E12/D12*100</f>
        <v>19.773439374385145</v>
      </c>
      <c r="G12" s="1171"/>
      <c r="H12" s="758">
        <f>H14+H15+H16</f>
        <v>221.7</v>
      </c>
      <c r="I12" s="1057">
        <f t="shared" ref="I12:I21" si="1">H12/D12*100</f>
        <v>19.773439374385145</v>
      </c>
      <c r="J12" s="311"/>
    </row>
    <row r="13" spans="1:14" ht="93.75" customHeight="1" x14ac:dyDescent="0.25">
      <c r="A13" s="628" t="s">
        <v>13</v>
      </c>
      <c r="B13" s="1282" t="s">
        <v>1176</v>
      </c>
      <c r="C13" s="310" t="s">
        <v>19</v>
      </c>
      <c r="D13" s="2061" t="s">
        <v>1526</v>
      </c>
      <c r="E13" s="2062"/>
      <c r="F13" s="2062"/>
      <c r="G13" s="2062"/>
      <c r="H13" s="2062"/>
      <c r="I13" s="2062"/>
      <c r="J13" s="2063"/>
    </row>
    <row r="14" spans="1:14" s="1296" customFormat="1" ht="176.25" customHeight="1" x14ac:dyDescent="0.25">
      <c r="A14" s="628" t="s">
        <v>22</v>
      </c>
      <c r="B14" s="1282" t="s">
        <v>1177</v>
      </c>
      <c r="C14" s="310" t="s">
        <v>19</v>
      </c>
      <c r="D14" s="1169">
        <v>1121.201</v>
      </c>
      <c r="E14" s="1169">
        <v>221.7</v>
      </c>
      <c r="F14" s="1276">
        <f>E14/D14*100</f>
        <v>19.773439374385145</v>
      </c>
      <c r="G14" s="1275" t="s">
        <v>1740</v>
      </c>
      <c r="H14" s="1169">
        <v>221.7</v>
      </c>
      <c r="I14" s="545">
        <f>H14/D14*100</f>
        <v>19.773439374385145</v>
      </c>
      <c r="J14" s="310" t="s">
        <v>1357</v>
      </c>
      <c r="K14" s="1295"/>
      <c r="L14" s="1295"/>
      <c r="M14" s="1295"/>
      <c r="N14" s="1295"/>
    </row>
    <row r="15" spans="1:14" ht="122.25" customHeight="1" x14ac:dyDescent="0.25">
      <c r="A15" s="628" t="s">
        <v>220</v>
      </c>
      <c r="B15" s="1297" t="s">
        <v>1180</v>
      </c>
      <c r="C15" s="310" t="s">
        <v>19</v>
      </c>
      <c r="D15" s="1169">
        <v>0</v>
      </c>
      <c r="E15" s="1169">
        <v>0</v>
      </c>
      <c r="F15" s="1276">
        <v>0</v>
      </c>
      <c r="G15" s="1170"/>
      <c r="H15" s="1169">
        <v>0</v>
      </c>
      <c r="I15" s="545">
        <v>0</v>
      </c>
      <c r="J15" s="627"/>
    </row>
    <row r="16" spans="1:14" ht="232.5" customHeight="1" x14ac:dyDescent="0.25">
      <c r="A16" s="628" t="s">
        <v>222</v>
      </c>
      <c r="B16" s="1297" t="s">
        <v>1178</v>
      </c>
      <c r="C16" s="310" t="s">
        <v>19</v>
      </c>
      <c r="D16" s="1169">
        <v>0</v>
      </c>
      <c r="E16" s="1169">
        <v>0</v>
      </c>
      <c r="F16" s="1276">
        <v>0</v>
      </c>
      <c r="G16" s="1275" t="s">
        <v>1741</v>
      </c>
      <c r="H16" s="1169">
        <v>0</v>
      </c>
      <c r="I16" s="545">
        <v>0</v>
      </c>
      <c r="J16" s="627"/>
    </row>
    <row r="17" spans="1:14" ht="120.75" customHeight="1" x14ac:dyDescent="0.25">
      <c r="A17" s="628" t="s">
        <v>223</v>
      </c>
      <c r="B17" s="1297" t="s">
        <v>1179</v>
      </c>
      <c r="C17" s="310" t="s">
        <v>19</v>
      </c>
      <c r="D17" s="2061" t="s">
        <v>1358</v>
      </c>
      <c r="E17" s="2062"/>
      <c r="F17" s="2062"/>
      <c r="G17" s="2062"/>
      <c r="H17" s="2062"/>
      <c r="I17" s="2062"/>
      <c r="J17" s="2063"/>
    </row>
    <row r="18" spans="1:14" s="1299" customFormat="1" ht="32.25" customHeight="1" x14ac:dyDescent="0.25">
      <c r="A18" s="2068" t="s">
        <v>14</v>
      </c>
      <c r="B18" s="2069" t="s">
        <v>1181</v>
      </c>
      <c r="C18" s="313" t="s">
        <v>15</v>
      </c>
      <c r="D18" s="758">
        <f>D19+D20</f>
        <v>18</v>
      </c>
      <c r="E18" s="758">
        <f>E19+E20</f>
        <v>18</v>
      </c>
      <c r="F18" s="759">
        <f>E18/D18*100</f>
        <v>100</v>
      </c>
      <c r="G18" s="2070"/>
      <c r="H18" s="758">
        <f>H19+H20</f>
        <v>18</v>
      </c>
      <c r="I18" s="759">
        <f>H18/D18*100</f>
        <v>100</v>
      </c>
      <c r="J18" s="2071"/>
      <c r="K18" s="1298"/>
      <c r="L18" s="1298"/>
      <c r="M18" s="1298"/>
      <c r="N18" s="1298"/>
    </row>
    <row r="19" spans="1:14" s="1299" customFormat="1" ht="113.25" customHeight="1" x14ac:dyDescent="0.25">
      <c r="A19" s="2068"/>
      <c r="B19" s="2069"/>
      <c r="C19" s="313" t="s">
        <v>16</v>
      </c>
      <c r="D19" s="758">
        <v>0</v>
      </c>
      <c r="E19" s="758">
        <v>0</v>
      </c>
      <c r="F19" s="759">
        <v>0</v>
      </c>
      <c r="G19" s="2070"/>
      <c r="H19" s="758">
        <v>0</v>
      </c>
      <c r="I19" s="759">
        <v>0</v>
      </c>
      <c r="J19" s="2071"/>
      <c r="K19" s="1298"/>
      <c r="L19" s="1298"/>
      <c r="M19" s="1298"/>
      <c r="N19" s="1298"/>
    </row>
    <row r="20" spans="1:14" s="1299" customFormat="1" ht="113.25" customHeight="1" x14ac:dyDescent="0.25">
      <c r="A20" s="853"/>
      <c r="B20" s="757"/>
      <c r="C20" s="313" t="s">
        <v>19</v>
      </c>
      <c r="D20" s="758">
        <f>D21</f>
        <v>18</v>
      </c>
      <c r="E20" s="758">
        <f>E21</f>
        <v>18</v>
      </c>
      <c r="F20" s="759">
        <f>E20/D20*100</f>
        <v>100</v>
      </c>
      <c r="G20" s="1172"/>
      <c r="H20" s="758">
        <f>H21</f>
        <v>18</v>
      </c>
      <c r="I20" s="759">
        <f t="shared" ref="I20" si="2">H20/D20*100</f>
        <v>100</v>
      </c>
      <c r="J20" s="854"/>
      <c r="K20" s="1298"/>
      <c r="L20" s="1298"/>
      <c r="M20" s="1298"/>
      <c r="N20" s="1298"/>
    </row>
    <row r="21" spans="1:14" ht="409.6" customHeight="1" x14ac:dyDescent="0.25">
      <c r="A21" s="2072" t="s">
        <v>17</v>
      </c>
      <c r="B21" s="2073" t="s">
        <v>1182</v>
      </c>
      <c r="C21" s="2074" t="s">
        <v>19</v>
      </c>
      <c r="D21" s="2075">
        <v>18</v>
      </c>
      <c r="E21" s="2075">
        <v>18</v>
      </c>
      <c r="F21" s="1948">
        <f>E21/D21*100</f>
        <v>100</v>
      </c>
      <c r="G21" s="1950" t="s">
        <v>1742</v>
      </c>
      <c r="H21" s="2075">
        <v>18</v>
      </c>
      <c r="I21" s="1948">
        <f t="shared" si="1"/>
        <v>100</v>
      </c>
      <c r="J21" s="2076"/>
    </row>
    <row r="22" spans="1:14" ht="25.5" customHeight="1" x14ac:dyDescent="0.25">
      <c r="A22" s="2072"/>
      <c r="B22" s="2073"/>
      <c r="C22" s="2074"/>
      <c r="D22" s="2075"/>
      <c r="E22" s="2075"/>
      <c r="F22" s="1948"/>
      <c r="G22" s="1950"/>
      <c r="H22" s="2075"/>
      <c r="I22" s="1948"/>
      <c r="J22" s="2076"/>
    </row>
    <row r="23" spans="1:14" ht="215.25" customHeight="1" x14ac:dyDescent="0.25">
      <c r="A23" s="628" t="s">
        <v>210</v>
      </c>
      <c r="B23" s="1297" t="s">
        <v>1183</v>
      </c>
      <c r="C23" s="310" t="s">
        <v>19</v>
      </c>
      <c r="D23" s="2065" t="s">
        <v>1359</v>
      </c>
      <c r="E23" s="2066"/>
      <c r="F23" s="2066"/>
      <c r="G23" s="2066"/>
      <c r="H23" s="2066"/>
      <c r="I23" s="2066"/>
      <c r="J23" s="2067"/>
    </row>
    <row r="24" spans="1:14" ht="207.75" customHeight="1" x14ac:dyDescent="0.25">
      <c r="A24" s="628" t="s">
        <v>312</v>
      </c>
      <c r="B24" s="1297" t="s">
        <v>1184</v>
      </c>
      <c r="C24" s="310" t="s">
        <v>19</v>
      </c>
      <c r="D24" s="2061" t="s">
        <v>825</v>
      </c>
      <c r="E24" s="2062"/>
      <c r="F24" s="2062"/>
      <c r="G24" s="2062"/>
      <c r="H24" s="2062"/>
      <c r="I24" s="2062"/>
      <c r="J24" s="2063"/>
    </row>
    <row r="25" spans="1:14" ht="197.25" customHeight="1" x14ac:dyDescent="0.25">
      <c r="A25" s="628" t="s">
        <v>313</v>
      </c>
      <c r="B25" s="1297" t="s">
        <v>1185</v>
      </c>
      <c r="C25" s="310" t="s">
        <v>19</v>
      </c>
      <c r="D25" s="2065" t="s">
        <v>825</v>
      </c>
      <c r="E25" s="2066"/>
      <c r="F25" s="2066"/>
      <c r="G25" s="2066"/>
      <c r="H25" s="2066"/>
      <c r="I25" s="2066"/>
      <c r="J25" s="2067"/>
    </row>
    <row r="26" spans="1:14" ht="24" customHeight="1" x14ac:dyDescent="0.25">
      <c r="A26" s="2083" t="s">
        <v>315</v>
      </c>
      <c r="B26" s="2086" t="s">
        <v>1186</v>
      </c>
      <c r="C26" s="313" t="s">
        <v>15</v>
      </c>
      <c r="D26" s="758">
        <f>D27+D28</f>
        <v>80144.899000000005</v>
      </c>
      <c r="E26" s="758">
        <f>E27+E28</f>
        <v>26629.591</v>
      </c>
      <c r="F26" s="759">
        <f t="shared" ref="F26:F31" si="3">E26/D26*100</f>
        <v>33.22680711095537</v>
      </c>
      <c r="G26" s="2077"/>
      <c r="H26" s="758">
        <f>H27+H28</f>
        <v>26629.591</v>
      </c>
      <c r="I26" s="759">
        <f t="shared" ref="I26:I31" si="4">H26/D26*100</f>
        <v>33.22680711095537</v>
      </c>
      <c r="J26" s="2089"/>
    </row>
    <row r="27" spans="1:14" ht="73.5" customHeight="1" x14ac:dyDescent="0.25">
      <c r="A27" s="2084"/>
      <c r="B27" s="2087"/>
      <c r="C27" s="313" t="s">
        <v>16</v>
      </c>
      <c r="D27" s="758">
        <f>D35</f>
        <v>24630</v>
      </c>
      <c r="E27" s="758">
        <f>E35</f>
        <v>0</v>
      </c>
      <c r="F27" s="759">
        <f t="shared" si="3"/>
        <v>0</v>
      </c>
      <c r="G27" s="2078"/>
      <c r="H27" s="758">
        <f>H35</f>
        <v>0</v>
      </c>
      <c r="I27" s="759">
        <f t="shared" si="4"/>
        <v>0</v>
      </c>
      <c r="J27" s="2090"/>
    </row>
    <row r="28" spans="1:14" ht="93.75" customHeight="1" x14ac:dyDescent="0.25">
      <c r="A28" s="2085"/>
      <c r="B28" s="2088"/>
      <c r="C28" s="306" t="s">
        <v>19</v>
      </c>
      <c r="D28" s="758">
        <f>D29+D30+D31+D34</f>
        <v>55514.899000000005</v>
      </c>
      <c r="E28" s="758">
        <f>E29+E30+E31+E34</f>
        <v>26629.591</v>
      </c>
      <c r="F28" s="759">
        <f t="shared" si="3"/>
        <v>47.968367915070871</v>
      </c>
      <c r="G28" s="2079"/>
      <c r="H28" s="758">
        <f>H29+H30+H31+H34</f>
        <v>26629.591</v>
      </c>
      <c r="I28" s="759">
        <f t="shared" si="4"/>
        <v>47.968367915070871</v>
      </c>
      <c r="J28" s="2091"/>
    </row>
    <row r="29" spans="1:14" ht="174.75" customHeight="1" x14ac:dyDescent="0.25">
      <c r="A29" s="628" t="s">
        <v>238</v>
      </c>
      <c r="B29" s="1282" t="s">
        <v>1187</v>
      </c>
      <c r="C29" s="310" t="s">
        <v>19</v>
      </c>
      <c r="D29" s="1169">
        <v>5702.7290000000003</v>
      </c>
      <c r="E29" s="1169">
        <v>0</v>
      </c>
      <c r="F29" s="1276">
        <f t="shared" si="3"/>
        <v>0</v>
      </c>
      <c r="G29" s="1170"/>
      <c r="H29" s="1169">
        <v>0</v>
      </c>
      <c r="I29" s="1276">
        <f t="shared" si="4"/>
        <v>0</v>
      </c>
      <c r="J29" s="310" t="s">
        <v>1743</v>
      </c>
    </row>
    <row r="30" spans="1:14" ht="201.75" customHeight="1" x14ac:dyDescent="0.25">
      <c r="A30" s="628" t="s">
        <v>316</v>
      </c>
      <c r="B30" s="1282" t="s">
        <v>1188</v>
      </c>
      <c r="C30" s="310" t="s">
        <v>19</v>
      </c>
      <c r="D30" s="1169">
        <v>2297.27</v>
      </c>
      <c r="E30" s="1169">
        <v>0</v>
      </c>
      <c r="F30" s="1276">
        <v>0</v>
      </c>
      <c r="G30" s="1034"/>
      <c r="H30" s="1169">
        <v>0</v>
      </c>
      <c r="I30" s="1276">
        <v>0</v>
      </c>
      <c r="J30" s="310" t="s">
        <v>1743</v>
      </c>
    </row>
    <row r="31" spans="1:14" ht="355.5" customHeight="1" x14ac:dyDescent="0.25">
      <c r="A31" s="628" t="s">
        <v>317</v>
      </c>
      <c r="B31" s="1282" t="s">
        <v>1189</v>
      </c>
      <c r="C31" s="310" t="s">
        <v>19</v>
      </c>
      <c r="D31" s="1169">
        <v>32864.9</v>
      </c>
      <c r="E31" s="1169">
        <v>23261.257000000001</v>
      </c>
      <c r="F31" s="1276">
        <f t="shared" si="3"/>
        <v>70.778420138202165</v>
      </c>
      <c r="G31" s="1275" t="s">
        <v>1360</v>
      </c>
      <c r="H31" s="1169">
        <f>E31</f>
        <v>23261.257000000001</v>
      </c>
      <c r="I31" s="1276">
        <f t="shared" si="4"/>
        <v>70.778420138202165</v>
      </c>
      <c r="J31" s="310" t="s">
        <v>1357</v>
      </c>
    </row>
    <row r="32" spans="1:14" ht="144.75" customHeight="1" x14ac:dyDescent="0.25">
      <c r="A32" s="628" t="s">
        <v>318</v>
      </c>
      <c r="B32" s="1282" t="s">
        <v>1190</v>
      </c>
      <c r="C32" s="310" t="s">
        <v>19</v>
      </c>
      <c r="D32" s="2061" t="s">
        <v>826</v>
      </c>
      <c r="E32" s="2062"/>
      <c r="F32" s="2062"/>
      <c r="G32" s="2062"/>
      <c r="H32" s="2062"/>
      <c r="I32" s="2062"/>
      <c r="J32" s="2063"/>
    </row>
    <row r="33" spans="1:10" ht="28.5" customHeight="1" x14ac:dyDescent="0.25">
      <c r="A33" s="2092" t="s">
        <v>1208</v>
      </c>
      <c r="B33" s="2095" t="s">
        <v>1209</v>
      </c>
      <c r="C33" s="312" t="s">
        <v>15</v>
      </c>
      <c r="D33" s="1276">
        <f>D34+D35</f>
        <v>39280</v>
      </c>
      <c r="E33" s="1276">
        <f>E34+E35</f>
        <v>3368.3339999999998</v>
      </c>
      <c r="F33" s="1276">
        <f>E33/D33*100</f>
        <v>8.5751883910386955</v>
      </c>
      <c r="G33" s="2098" t="s">
        <v>1361</v>
      </c>
      <c r="H33" s="1276">
        <f>H34+H35</f>
        <v>3368.3339999999998</v>
      </c>
      <c r="I33" s="1276">
        <f>H33/D33*100</f>
        <v>8.5751883910386955</v>
      </c>
      <c r="J33" s="2101" t="s">
        <v>1744</v>
      </c>
    </row>
    <row r="34" spans="1:10" ht="114.75" customHeight="1" x14ac:dyDescent="0.25">
      <c r="A34" s="2093"/>
      <c r="B34" s="2096"/>
      <c r="C34" s="310" t="s">
        <v>19</v>
      </c>
      <c r="D34" s="1169">
        <v>14650</v>
      </c>
      <c r="E34" s="1169">
        <v>3368.3339999999998</v>
      </c>
      <c r="F34" s="1276">
        <f>E34/D34*100</f>
        <v>22.992040955631399</v>
      </c>
      <c r="G34" s="2099"/>
      <c r="H34" s="1169">
        <f>E34</f>
        <v>3368.3339999999998</v>
      </c>
      <c r="I34" s="1276">
        <f>H34/D34*100</f>
        <v>22.992040955631399</v>
      </c>
      <c r="J34" s="2102"/>
    </row>
    <row r="35" spans="1:10" ht="120.75" customHeight="1" x14ac:dyDescent="0.25">
      <c r="A35" s="2094"/>
      <c r="B35" s="2097"/>
      <c r="C35" s="312" t="s">
        <v>16</v>
      </c>
      <c r="D35" s="1169">
        <v>24630</v>
      </c>
      <c r="E35" s="1169">
        <v>0</v>
      </c>
      <c r="F35" s="1276">
        <f t="shared" ref="F35" si="5">E35/D35*100</f>
        <v>0</v>
      </c>
      <c r="G35" s="2100"/>
      <c r="H35" s="1169">
        <v>0</v>
      </c>
      <c r="I35" s="1276">
        <f t="shared" ref="I35" si="6">H35/D35*100</f>
        <v>0</v>
      </c>
      <c r="J35" s="2103"/>
    </row>
    <row r="36" spans="1:10" ht="264.75" customHeight="1" x14ac:dyDescent="0.25">
      <c r="A36" s="1279" t="s">
        <v>121</v>
      </c>
      <c r="B36" s="1278" t="s">
        <v>1191</v>
      </c>
      <c r="C36" s="306" t="s">
        <v>19</v>
      </c>
      <c r="D36" s="758">
        <f>D37+D38+D39+D40+D41</f>
        <v>0</v>
      </c>
      <c r="E36" s="758">
        <f>E37+E38+E39+E40+E41</f>
        <v>0</v>
      </c>
      <c r="F36" s="759">
        <v>0</v>
      </c>
      <c r="G36" s="1171"/>
      <c r="H36" s="758">
        <f>H37+H38+H39+H40+H41</f>
        <v>0</v>
      </c>
      <c r="I36" s="759">
        <v>0</v>
      </c>
      <c r="J36" s="311"/>
    </row>
    <row r="37" spans="1:10" ht="213.75" customHeight="1" x14ac:dyDescent="0.25">
      <c r="A37" s="628" t="s">
        <v>260</v>
      </c>
      <c r="B37" s="1282" t="s">
        <v>1192</v>
      </c>
      <c r="C37" s="310" t="s">
        <v>19</v>
      </c>
      <c r="D37" s="1169">
        <v>0</v>
      </c>
      <c r="E37" s="1169">
        <v>0</v>
      </c>
      <c r="F37" s="1276">
        <v>0</v>
      </c>
      <c r="G37" s="1275" t="s">
        <v>1362</v>
      </c>
      <c r="H37" s="1169">
        <v>0</v>
      </c>
      <c r="I37" s="1276">
        <v>0</v>
      </c>
      <c r="J37" s="626"/>
    </row>
    <row r="38" spans="1:10" ht="134.25" customHeight="1" x14ac:dyDescent="0.25">
      <c r="A38" s="628" t="s">
        <v>261</v>
      </c>
      <c r="B38" s="1282" t="s">
        <v>1193</v>
      </c>
      <c r="C38" s="310" t="s">
        <v>19</v>
      </c>
      <c r="D38" s="1169">
        <v>0</v>
      </c>
      <c r="E38" s="1169">
        <v>0</v>
      </c>
      <c r="F38" s="1276">
        <v>0</v>
      </c>
      <c r="G38" s="1170"/>
      <c r="H38" s="1169">
        <v>0</v>
      </c>
      <c r="I38" s="1276">
        <v>0</v>
      </c>
      <c r="J38" s="310" t="s">
        <v>1356</v>
      </c>
    </row>
    <row r="39" spans="1:10" ht="150.75" customHeight="1" x14ac:dyDescent="0.25">
      <c r="A39" s="628" t="s">
        <v>496</v>
      </c>
      <c r="B39" s="1282" t="s">
        <v>1194</v>
      </c>
      <c r="C39" s="310" t="s">
        <v>19</v>
      </c>
      <c r="D39" s="1169">
        <v>0</v>
      </c>
      <c r="E39" s="1169">
        <v>0</v>
      </c>
      <c r="F39" s="1276">
        <v>0</v>
      </c>
      <c r="G39" s="1170"/>
      <c r="H39" s="1169">
        <v>0</v>
      </c>
      <c r="I39" s="1276">
        <v>0</v>
      </c>
      <c r="J39" s="310" t="s">
        <v>1356</v>
      </c>
    </row>
    <row r="40" spans="1:10" ht="409.6" customHeight="1" x14ac:dyDescent="0.25">
      <c r="A40" s="628" t="s">
        <v>1196</v>
      </c>
      <c r="B40" s="1282" t="s">
        <v>1195</v>
      </c>
      <c r="C40" s="310" t="s">
        <v>19</v>
      </c>
      <c r="D40" s="1169">
        <v>0</v>
      </c>
      <c r="E40" s="1169">
        <v>0</v>
      </c>
      <c r="F40" s="1276">
        <v>0</v>
      </c>
      <c r="G40" s="1170"/>
      <c r="H40" s="1169">
        <v>0</v>
      </c>
      <c r="I40" s="1276">
        <v>0</v>
      </c>
      <c r="J40" s="310" t="s">
        <v>1356</v>
      </c>
    </row>
    <row r="41" spans="1:10" ht="194.25" customHeight="1" x14ac:dyDescent="0.25">
      <c r="A41" s="628" t="s">
        <v>1198</v>
      </c>
      <c r="B41" s="1282" t="s">
        <v>1197</v>
      </c>
      <c r="C41" s="310" t="s">
        <v>19</v>
      </c>
      <c r="D41" s="1169">
        <v>0</v>
      </c>
      <c r="E41" s="1169">
        <v>0</v>
      </c>
      <c r="F41" s="1276">
        <v>0</v>
      </c>
      <c r="G41" s="1034"/>
      <c r="H41" s="1169">
        <v>0</v>
      </c>
      <c r="I41" s="1276">
        <v>0</v>
      </c>
      <c r="J41" s="310" t="s">
        <v>1745</v>
      </c>
    </row>
    <row r="42" spans="1:10" ht="24" customHeight="1" x14ac:dyDescent="0.25">
      <c r="A42" s="2068" t="s">
        <v>130</v>
      </c>
      <c r="B42" s="2069" t="s">
        <v>321</v>
      </c>
      <c r="C42" s="313" t="s">
        <v>15</v>
      </c>
      <c r="D42" s="758">
        <f>D43+D44</f>
        <v>60144.642</v>
      </c>
      <c r="E42" s="758">
        <f>E43+E44</f>
        <v>41036.647999999994</v>
      </c>
      <c r="F42" s="759">
        <f t="shared" ref="F42:F113" si="7">E42/D42*100</f>
        <v>68.229931437616671</v>
      </c>
      <c r="G42" s="2077"/>
      <c r="H42" s="758">
        <f>H43+H44</f>
        <v>41036.647999999994</v>
      </c>
      <c r="I42" s="759">
        <f t="shared" ref="I42:I113" si="8">H42/D42*100</f>
        <v>68.229931437616671</v>
      </c>
      <c r="J42" s="2080"/>
    </row>
    <row r="43" spans="1:10" ht="84" customHeight="1" x14ac:dyDescent="0.25">
      <c r="A43" s="2068"/>
      <c r="B43" s="2069"/>
      <c r="C43" s="313" t="s">
        <v>16</v>
      </c>
      <c r="D43" s="758">
        <f>D48</f>
        <v>4566</v>
      </c>
      <c r="E43" s="758">
        <f>E48</f>
        <v>3413.1089999999999</v>
      </c>
      <c r="F43" s="759">
        <f t="shared" si="7"/>
        <v>74.750525624178707</v>
      </c>
      <c r="G43" s="2078"/>
      <c r="H43" s="758">
        <f>H48</f>
        <v>3413.1089999999999</v>
      </c>
      <c r="I43" s="759">
        <f t="shared" si="8"/>
        <v>74.750525624178707</v>
      </c>
      <c r="J43" s="2081"/>
    </row>
    <row r="44" spans="1:10" ht="111.75" customHeight="1" x14ac:dyDescent="0.25">
      <c r="A44" s="2068"/>
      <c r="B44" s="2069"/>
      <c r="C44" s="313" t="s">
        <v>19</v>
      </c>
      <c r="D44" s="758">
        <f>D45+D47+D50+D52</f>
        <v>55578.642</v>
      </c>
      <c r="E44" s="758">
        <f>E45+E47+E50+E52</f>
        <v>37623.538999999997</v>
      </c>
      <c r="F44" s="759">
        <f t="shared" si="7"/>
        <v>67.694239452630029</v>
      </c>
      <c r="G44" s="2079"/>
      <c r="H44" s="758">
        <f>H45+H47+H50+H52</f>
        <v>37623.538999999997</v>
      </c>
      <c r="I44" s="759">
        <f t="shared" si="8"/>
        <v>67.694239452630029</v>
      </c>
      <c r="J44" s="2082"/>
    </row>
    <row r="45" spans="1:10" ht="114" customHeight="1" x14ac:dyDescent="0.25">
      <c r="A45" s="1300" t="s">
        <v>322</v>
      </c>
      <c r="B45" s="1297" t="s">
        <v>1199</v>
      </c>
      <c r="C45" s="310" t="s">
        <v>19</v>
      </c>
      <c r="D45" s="1301">
        <v>0</v>
      </c>
      <c r="E45" s="1301">
        <v>0</v>
      </c>
      <c r="F45" s="1276">
        <v>0</v>
      </c>
      <c r="G45" s="1302"/>
      <c r="H45" s="1301">
        <v>0</v>
      </c>
      <c r="I45" s="1276">
        <v>0</v>
      </c>
      <c r="J45" s="626" t="s">
        <v>1356</v>
      </c>
    </row>
    <row r="46" spans="1:10" ht="36" customHeight="1" x14ac:dyDescent="0.25">
      <c r="A46" s="2104" t="s">
        <v>323</v>
      </c>
      <c r="B46" s="2105" t="s">
        <v>1363</v>
      </c>
      <c r="C46" s="310" t="s">
        <v>15</v>
      </c>
      <c r="D46" s="1301">
        <f>D47+D48</f>
        <v>5951.7</v>
      </c>
      <c r="E46" s="1301">
        <f>E47+E48</f>
        <v>4194.5479999999998</v>
      </c>
      <c r="F46" s="1276">
        <f t="shared" ref="F46" si="9">E46/D46*100</f>
        <v>70.476468908043074</v>
      </c>
      <c r="G46" s="2106" t="s">
        <v>1746</v>
      </c>
      <c r="H46" s="1301">
        <f>H47+H48</f>
        <v>4194.5479999999998</v>
      </c>
      <c r="I46" s="1276">
        <f t="shared" ref="I46" si="10">H46/D46*100</f>
        <v>70.476468908043074</v>
      </c>
      <c r="J46" s="2107" t="s">
        <v>1357</v>
      </c>
    </row>
    <row r="47" spans="1:10" ht="102.75" customHeight="1" x14ac:dyDescent="0.25">
      <c r="A47" s="2104"/>
      <c r="B47" s="2105"/>
      <c r="C47" s="310" t="s">
        <v>19</v>
      </c>
      <c r="D47" s="1301">
        <v>1385.7</v>
      </c>
      <c r="E47" s="1301">
        <v>781.43899999999996</v>
      </c>
      <c r="F47" s="1276">
        <f t="shared" si="7"/>
        <v>56.393086526665215</v>
      </c>
      <c r="G47" s="2106"/>
      <c r="H47" s="1301">
        <f>E47</f>
        <v>781.43899999999996</v>
      </c>
      <c r="I47" s="1276">
        <f t="shared" si="8"/>
        <v>56.393086526665215</v>
      </c>
      <c r="J47" s="2107"/>
    </row>
    <row r="48" spans="1:10" ht="90.75" customHeight="1" x14ac:dyDescent="0.25">
      <c r="A48" s="2104"/>
      <c r="B48" s="2105"/>
      <c r="C48" s="312" t="s">
        <v>16</v>
      </c>
      <c r="D48" s="1169">
        <v>4566</v>
      </c>
      <c r="E48" s="1169">
        <v>3413.1089999999999</v>
      </c>
      <c r="F48" s="1276">
        <f t="shared" si="7"/>
        <v>74.750525624178707</v>
      </c>
      <c r="G48" s="2106"/>
      <c r="H48" s="1169">
        <f>E48</f>
        <v>3413.1089999999999</v>
      </c>
      <c r="I48" s="1276">
        <f t="shared" si="8"/>
        <v>74.750525624178707</v>
      </c>
      <c r="J48" s="2107"/>
    </row>
    <row r="49" spans="1:10" ht="129.75" customHeight="1" x14ac:dyDescent="0.25">
      <c r="A49" s="1300" t="s">
        <v>324</v>
      </c>
      <c r="B49" s="1297" t="s">
        <v>1200</v>
      </c>
      <c r="C49" s="310" t="s">
        <v>19</v>
      </c>
      <c r="D49" s="1301">
        <v>0</v>
      </c>
      <c r="E49" s="1301">
        <v>0</v>
      </c>
      <c r="F49" s="1276">
        <v>0</v>
      </c>
      <c r="G49" s="1302"/>
      <c r="H49" s="1301">
        <v>0</v>
      </c>
      <c r="I49" s="1276">
        <v>0</v>
      </c>
      <c r="J49" s="310" t="s">
        <v>1356</v>
      </c>
    </row>
    <row r="50" spans="1:10" ht="97.5" customHeight="1" x14ac:dyDescent="0.25">
      <c r="A50" s="1300" t="s">
        <v>325</v>
      </c>
      <c r="B50" s="1297" t="s">
        <v>1201</v>
      </c>
      <c r="C50" s="310" t="s">
        <v>19</v>
      </c>
      <c r="D50" s="1301">
        <v>10437.6</v>
      </c>
      <c r="E50" s="1301">
        <v>6740.8909999999996</v>
      </c>
      <c r="F50" s="1276">
        <f t="shared" ref="F50" si="11">E50/D50*100</f>
        <v>64.582768069287951</v>
      </c>
      <c r="G50" s="1303" t="s">
        <v>1747</v>
      </c>
      <c r="H50" s="1301">
        <f>E50</f>
        <v>6740.8909999999996</v>
      </c>
      <c r="I50" s="1276">
        <f t="shared" ref="I50" si="12">H50/D50*100</f>
        <v>64.582768069287951</v>
      </c>
      <c r="J50" s="1294" t="s">
        <v>1357</v>
      </c>
    </row>
    <row r="51" spans="1:10" ht="95.25" customHeight="1" x14ac:dyDescent="0.25">
      <c r="A51" s="1300" t="s">
        <v>382</v>
      </c>
      <c r="B51" s="1297" t="s">
        <v>1202</v>
      </c>
      <c r="C51" s="310" t="s">
        <v>19</v>
      </c>
      <c r="D51" s="1301">
        <v>0</v>
      </c>
      <c r="E51" s="1301">
        <v>0</v>
      </c>
      <c r="F51" s="1276">
        <v>0</v>
      </c>
      <c r="G51" s="1302"/>
      <c r="H51" s="1301">
        <v>0</v>
      </c>
      <c r="I51" s="1276">
        <v>0</v>
      </c>
      <c r="J51" s="1304"/>
    </row>
    <row r="52" spans="1:10" ht="409.6" customHeight="1" x14ac:dyDescent="0.25">
      <c r="A52" s="1305" t="s">
        <v>383</v>
      </c>
      <c r="B52" s="1306" t="s">
        <v>1203</v>
      </c>
      <c r="C52" s="312" t="s">
        <v>19</v>
      </c>
      <c r="D52" s="1301">
        <v>43755.341999999997</v>
      </c>
      <c r="E52" s="1301">
        <v>30101.208999999999</v>
      </c>
      <c r="F52" s="1276">
        <f t="shared" si="7"/>
        <v>68.794363440240062</v>
      </c>
      <c r="G52" s="1307" t="s">
        <v>1584</v>
      </c>
      <c r="H52" s="1301">
        <f>E52</f>
        <v>30101.208999999999</v>
      </c>
      <c r="I52" s="1276">
        <f t="shared" si="8"/>
        <v>68.794363440240062</v>
      </c>
      <c r="J52" s="1336" t="s">
        <v>1364</v>
      </c>
    </row>
    <row r="53" spans="1:10" ht="283.5" customHeight="1" x14ac:dyDescent="0.25">
      <c r="A53" s="1308"/>
      <c r="B53" s="1306" t="s">
        <v>1585</v>
      </c>
      <c r="C53" s="312"/>
      <c r="D53" s="1309"/>
      <c r="E53" s="1309"/>
      <c r="F53" s="1173"/>
      <c r="G53" s="1307" t="s">
        <v>1797</v>
      </c>
      <c r="H53" s="1309"/>
      <c r="I53" s="1173"/>
      <c r="J53" s="1310"/>
    </row>
    <row r="54" spans="1:10" ht="228" customHeight="1" x14ac:dyDescent="0.25">
      <c r="A54" s="1300" t="s">
        <v>783</v>
      </c>
      <c r="B54" s="1297" t="s">
        <v>1204</v>
      </c>
      <c r="C54" s="310" t="s">
        <v>19</v>
      </c>
      <c r="D54" s="1301">
        <v>0</v>
      </c>
      <c r="E54" s="1301">
        <v>0</v>
      </c>
      <c r="F54" s="1276">
        <v>0</v>
      </c>
      <c r="G54" s="1302"/>
      <c r="H54" s="1301">
        <v>0</v>
      </c>
      <c r="I54" s="1276">
        <v>0</v>
      </c>
      <c r="J54" s="310" t="s">
        <v>1356</v>
      </c>
    </row>
    <row r="55" spans="1:10" ht="172.5" customHeight="1" x14ac:dyDescent="0.25">
      <c r="A55" s="1300" t="s">
        <v>784</v>
      </c>
      <c r="B55" s="1297" t="s">
        <v>1205</v>
      </c>
      <c r="C55" s="310" t="s">
        <v>19</v>
      </c>
      <c r="D55" s="1301">
        <v>0</v>
      </c>
      <c r="E55" s="1301">
        <v>0</v>
      </c>
      <c r="F55" s="1276">
        <v>0</v>
      </c>
      <c r="G55" s="1302"/>
      <c r="H55" s="1301">
        <v>0</v>
      </c>
      <c r="I55" s="1276">
        <v>0</v>
      </c>
      <c r="J55" s="310" t="s">
        <v>1356</v>
      </c>
    </row>
    <row r="56" spans="1:10" ht="110.25" customHeight="1" x14ac:dyDescent="0.25">
      <c r="A56" s="1300" t="s">
        <v>1207</v>
      </c>
      <c r="B56" s="1297" t="s">
        <v>1206</v>
      </c>
      <c r="C56" s="310" t="s">
        <v>19</v>
      </c>
      <c r="D56" s="1301">
        <v>0</v>
      </c>
      <c r="E56" s="1301">
        <v>0</v>
      </c>
      <c r="F56" s="1276">
        <v>0</v>
      </c>
      <c r="G56" s="1302"/>
      <c r="H56" s="1301">
        <v>0</v>
      </c>
      <c r="I56" s="1276">
        <v>0</v>
      </c>
      <c r="J56" s="310" t="s">
        <v>1356</v>
      </c>
    </row>
    <row r="57" spans="1:10" ht="24" customHeight="1" x14ac:dyDescent="0.25">
      <c r="A57" s="2108"/>
      <c r="B57" s="2109" t="s">
        <v>39</v>
      </c>
      <c r="C57" s="306" t="s">
        <v>15</v>
      </c>
      <c r="D57" s="758">
        <f>D58+D59</f>
        <v>148956.14199999999</v>
      </c>
      <c r="E57" s="758">
        <f>E58+E59</f>
        <v>73012.61099999999</v>
      </c>
      <c r="F57" s="759">
        <f t="shared" si="7"/>
        <v>49.016180212293627</v>
      </c>
      <c r="G57" s="2077"/>
      <c r="H57" s="758">
        <f>H58+H59</f>
        <v>73012.61099999999</v>
      </c>
      <c r="I57" s="759">
        <f t="shared" si="8"/>
        <v>49.016180212293627</v>
      </c>
      <c r="J57" s="2080"/>
    </row>
    <row r="58" spans="1:10" ht="80.25" customHeight="1" x14ac:dyDescent="0.25">
      <c r="A58" s="2108"/>
      <c r="B58" s="2109"/>
      <c r="C58" s="306" t="s">
        <v>16</v>
      </c>
      <c r="D58" s="758">
        <f>D43+D27+D19</f>
        <v>29196</v>
      </c>
      <c r="E58" s="758">
        <f>E19+E27+E43</f>
        <v>3413.1089999999999</v>
      </c>
      <c r="F58" s="759">
        <f t="shared" si="7"/>
        <v>11.690330867242087</v>
      </c>
      <c r="G58" s="2078"/>
      <c r="H58" s="758">
        <f>H19+H27+H43</f>
        <v>3413.1089999999999</v>
      </c>
      <c r="I58" s="759">
        <f t="shared" si="8"/>
        <v>11.690330867242087</v>
      </c>
      <c r="J58" s="2081"/>
    </row>
    <row r="59" spans="1:10" ht="96.75" customHeight="1" x14ac:dyDescent="0.25">
      <c r="A59" s="2108"/>
      <c r="B59" s="2109"/>
      <c r="C59" s="306" t="s">
        <v>19</v>
      </c>
      <c r="D59" s="758">
        <f>D8+D12+D20+D28+D36+D44</f>
        <v>119760.14199999999</v>
      </c>
      <c r="E59" s="758">
        <f>E8+E12+E20+E28+E36+E44</f>
        <v>69599.501999999993</v>
      </c>
      <c r="F59" s="759">
        <f t="shared" si="7"/>
        <v>58.115747725148822</v>
      </c>
      <c r="G59" s="2079"/>
      <c r="H59" s="758">
        <f>H8+H12+H20+H28+H36+H44</f>
        <v>69599.501999999993</v>
      </c>
      <c r="I59" s="759">
        <f t="shared" si="8"/>
        <v>58.115747725148822</v>
      </c>
      <c r="J59" s="2082"/>
    </row>
    <row r="60" spans="1:10" ht="30" customHeight="1" x14ac:dyDescent="0.25">
      <c r="A60" s="2112" t="s">
        <v>1210</v>
      </c>
      <c r="B60" s="2113"/>
      <c r="C60" s="2113"/>
      <c r="D60" s="2113"/>
      <c r="E60" s="2113"/>
      <c r="F60" s="2113"/>
      <c r="G60" s="2113"/>
      <c r="H60" s="2113"/>
      <c r="I60" s="2113"/>
      <c r="J60" s="2113"/>
    </row>
    <row r="61" spans="1:10" ht="101.25" customHeight="1" x14ac:dyDescent="0.25">
      <c r="A61" s="1311" t="s">
        <v>9</v>
      </c>
      <c r="B61" s="1312" t="s">
        <v>1211</v>
      </c>
      <c r="C61" s="1313" t="s">
        <v>19</v>
      </c>
      <c r="D61" s="1314">
        <f>D62+D63</f>
        <v>0</v>
      </c>
      <c r="E61" s="1314">
        <f>E62+E63</f>
        <v>0</v>
      </c>
      <c r="F61" s="759">
        <v>0</v>
      </c>
      <c r="G61" s="1315"/>
      <c r="H61" s="1314">
        <f>H62+H63</f>
        <v>0</v>
      </c>
      <c r="I61" s="759">
        <v>0</v>
      </c>
      <c r="J61" s="1294" t="s">
        <v>1356</v>
      </c>
    </row>
    <row r="62" spans="1:10" ht="93" customHeight="1" x14ac:dyDescent="0.25">
      <c r="A62" s="1300" t="s">
        <v>21</v>
      </c>
      <c r="B62" s="1297" t="s">
        <v>1212</v>
      </c>
      <c r="C62" s="1294" t="s">
        <v>19</v>
      </c>
      <c r="D62" s="1301">
        <v>0</v>
      </c>
      <c r="E62" s="1301">
        <v>0</v>
      </c>
      <c r="F62" s="1276">
        <v>0</v>
      </c>
      <c r="G62" s="1316"/>
      <c r="H62" s="1301">
        <v>0</v>
      </c>
      <c r="I62" s="1276">
        <v>0</v>
      </c>
      <c r="J62" s="1294"/>
    </row>
    <row r="63" spans="1:10" ht="90.75" customHeight="1" x14ac:dyDescent="0.25">
      <c r="A63" s="1300" t="s">
        <v>1213</v>
      </c>
      <c r="B63" s="1297" t="s">
        <v>1214</v>
      </c>
      <c r="C63" s="1294" t="s">
        <v>19</v>
      </c>
      <c r="D63" s="1301">
        <v>0</v>
      </c>
      <c r="E63" s="1301">
        <v>0</v>
      </c>
      <c r="F63" s="1276">
        <v>0</v>
      </c>
      <c r="G63" s="1316"/>
      <c r="H63" s="1301">
        <v>0</v>
      </c>
      <c r="I63" s="1276">
        <v>0</v>
      </c>
      <c r="J63" s="1294"/>
    </row>
    <row r="64" spans="1:10" ht="115.5" customHeight="1" x14ac:dyDescent="0.25">
      <c r="A64" s="1311" t="s">
        <v>12</v>
      </c>
      <c r="B64" s="1312" t="s">
        <v>1215</v>
      </c>
      <c r="C64" s="1313" t="s">
        <v>19</v>
      </c>
      <c r="D64" s="1314">
        <f>D65</f>
        <v>500</v>
      </c>
      <c r="E64" s="1314">
        <f>-E65</f>
        <v>0</v>
      </c>
      <c r="F64" s="759">
        <v>0</v>
      </c>
      <c r="G64" s="1315"/>
      <c r="H64" s="1314">
        <f>H65</f>
        <v>0</v>
      </c>
      <c r="I64" s="759">
        <v>0</v>
      </c>
      <c r="J64" s="1294"/>
    </row>
    <row r="65" spans="1:10" ht="120.75" customHeight="1" x14ac:dyDescent="0.25">
      <c r="A65" s="1300" t="s">
        <v>13</v>
      </c>
      <c r="B65" s="1297" t="s">
        <v>1216</v>
      </c>
      <c r="C65" s="1294" t="s">
        <v>19</v>
      </c>
      <c r="D65" s="1301">
        <v>500</v>
      </c>
      <c r="E65" s="1301">
        <v>0</v>
      </c>
      <c r="F65" s="1276">
        <v>0</v>
      </c>
      <c r="G65" s="1316"/>
      <c r="H65" s="1301">
        <v>0</v>
      </c>
      <c r="I65" s="1276">
        <v>0</v>
      </c>
      <c r="J65" s="1294" t="s">
        <v>1748</v>
      </c>
    </row>
    <row r="66" spans="1:10" ht="171.75" customHeight="1" x14ac:dyDescent="0.25">
      <c r="A66" s="1311" t="s">
        <v>14</v>
      </c>
      <c r="B66" s="1312" t="s">
        <v>1217</v>
      </c>
      <c r="C66" s="1313" t="s">
        <v>19</v>
      </c>
      <c r="D66" s="1314">
        <f>D67+D68+D69+D70</f>
        <v>400</v>
      </c>
      <c r="E66" s="1314">
        <f>E67+E68+E69+E70</f>
        <v>0</v>
      </c>
      <c r="F66" s="759">
        <f t="shared" si="7"/>
        <v>0</v>
      </c>
      <c r="G66" s="1303" t="s">
        <v>1798</v>
      </c>
      <c r="H66" s="1314">
        <f>H67+H68+H69+H70</f>
        <v>0</v>
      </c>
      <c r="I66" s="759">
        <v>0</v>
      </c>
      <c r="J66" s="1317"/>
    </row>
    <row r="67" spans="1:10" ht="119.25" customHeight="1" x14ac:dyDescent="0.25">
      <c r="A67" s="1300" t="s">
        <v>17</v>
      </c>
      <c r="B67" s="1297" t="s">
        <v>1218</v>
      </c>
      <c r="C67" s="1294" t="s">
        <v>19</v>
      </c>
      <c r="D67" s="1301">
        <v>200</v>
      </c>
      <c r="E67" s="1301">
        <v>0</v>
      </c>
      <c r="F67" s="1276">
        <v>0</v>
      </c>
      <c r="G67" s="1316" t="s">
        <v>1755</v>
      </c>
      <c r="H67" s="1301">
        <v>0</v>
      </c>
      <c r="I67" s="1276">
        <v>0</v>
      </c>
      <c r="J67" s="1336" t="s">
        <v>1367</v>
      </c>
    </row>
    <row r="68" spans="1:10" ht="135.75" customHeight="1" x14ac:dyDescent="0.25">
      <c r="A68" s="1300" t="s">
        <v>210</v>
      </c>
      <c r="B68" s="1297" t="s">
        <v>1219</v>
      </c>
      <c r="C68" s="1294" t="s">
        <v>19</v>
      </c>
      <c r="D68" s="1301">
        <v>200</v>
      </c>
      <c r="E68" s="1301">
        <v>0</v>
      </c>
      <c r="F68" s="1276">
        <v>0</v>
      </c>
      <c r="G68" s="1316"/>
      <c r="H68" s="1301">
        <v>0</v>
      </c>
      <c r="I68" s="1276">
        <v>0</v>
      </c>
      <c r="J68" s="1310" t="s">
        <v>1749</v>
      </c>
    </row>
    <row r="69" spans="1:10" ht="130.5" customHeight="1" x14ac:dyDescent="0.25">
      <c r="A69" s="1300" t="s">
        <v>312</v>
      </c>
      <c r="B69" s="1297" t="s">
        <v>1220</v>
      </c>
      <c r="C69" s="1294" t="s">
        <v>19</v>
      </c>
      <c r="D69" s="1301">
        <v>0</v>
      </c>
      <c r="E69" s="1301">
        <v>0</v>
      </c>
      <c r="F69" s="1276">
        <v>0</v>
      </c>
      <c r="G69" s="1316"/>
      <c r="H69" s="1301">
        <v>0</v>
      </c>
      <c r="I69" s="1276">
        <v>0</v>
      </c>
      <c r="J69" s="1310" t="s">
        <v>1356</v>
      </c>
    </row>
    <row r="70" spans="1:10" ht="130.5" customHeight="1" x14ac:dyDescent="0.25">
      <c r="A70" s="1300" t="s">
        <v>313</v>
      </c>
      <c r="B70" s="1297" t="s">
        <v>1221</v>
      </c>
      <c r="C70" s="1294" t="s">
        <v>19</v>
      </c>
      <c r="D70" s="1301">
        <v>0</v>
      </c>
      <c r="E70" s="1301">
        <v>0</v>
      </c>
      <c r="F70" s="1276">
        <v>0</v>
      </c>
      <c r="G70" s="1316"/>
      <c r="H70" s="1301">
        <v>0</v>
      </c>
      <c r="I70" s="1276">
        <v>0</v>
      </c>
      <c r="J70" s="1310" t="s">
        <v>1356</v>
      </c>
    </row>
    <row r="71" spans="1:10" ht="112.5" customHeight="1" x14ac:dyDescent="0.25">
      <c r="A71" s="1311" t="s">
        <v>114</v>
      </c>
      <c r="B71" s="1312" t="s">
        <v>1222</v>
      </c>
      <c r="C71" s="1313" t="s">
        <v>19</v>
      </c>
      <c r="D71" s="1314">
        <f>D72</f>
        <v>10297.23</v>
      </c>
      <c r="E71" s="1314">
        <f>E72</f>
        <v>3842.2130000000002</v>
      </c>
      <c r="F71" s="759">
        <f t="shared" si="7"/>
        <v>37.313073515887282</v>
      </c>
      <c r="G71" s="1315"/>
      <c r="H71" s="1314">
        <f>H72</f>
        <v>3842.2130000000002</v>
      </c>
      <c r="I71" s="759">
        <f t="shared" si="8"/>
        <v>37.313073515887282</v>
      </c>
      <c r="J71" s="1317"/>
    </row>
    <row r="72" spans="1:10" ht="409.6" customHeight="1" x14ac:dyDescent="0.25">
      <c r="A72" s="2104" t="s">
        <v>238</v>
      </c>
      <c r="B72" s="2105" t="s">
        <v>1223</v>
      </c>
      <c r="C72" s="2107" t="s">
        <v>19</v>
      </c>
      <c r="D72" s="2114">
        <v>10297.23</v>
      </c>
      <c r="E72" s="2114">
        <v>3842.2130000000002</v>
      </c>
      <c r="F72" s="1948">
        <f>E72/D72*100</f>
        <v>37.313073515887282</v>
      </c>
      <c r="G72" s="2115" t="s">
        <v>1756</v>
      </c>
      <c r="H72" s="2114">
        <f>E72</f>
        <v>3842.2130000000002</v>
      </c>
      <c r="I72" s="1948">
        <f>H72/D72*100</f>
        <v>37.313073515887282</v>
      </c>
      <c r="J72" s="2107" t="s">
        <v>1364</v>
      </c>
    </row>
    <row r="73" spans="1:10" s="1292" customFormat="1" ht="319.5" customHeight="1" x14ac:dyDescent="0.25">
      <c r="A73" s="2104"/>
      <c r="B73" s="2105"/>
      <c r="C73" s="2107"/>
      <c r="D73" s="2114"/>
      <c r="E73" s="2114"/>
      <c r="F73" s="1948"/>
      <c r="G73" s="2115"/>
      <c r="H73" s="2114"/>
      <c r="I73" s="1948"/>
      <c r="J73" s="2107"/>
    </row>
    <row r="74" spans="1:10" s="1292" customFormat="1" ht="282" customHeight="1" x14ac:dyDescent="0.25">
      <c r="A74" s="1338"/>
      <c r="B74" s="1306" t="s">
        <v>1759</v>
      </c>
      <c r="C74" s="1310"/>
      <c r="D74" s="1309"/>
      <c r="E74" s="1309"/>
      <c r="F74" s="1173"/>
      <c r="G74" s="1339" t="s">
        <v>1758</v>
      </c>
      <c r="H74" s="1309"/>
      <c r="I74" s="1173"/>
      <c r="J74" s="1310"/>
    </row>
    <row r="75" spans="1:10" s="1292" customFormat="1" ht="134.25" customHeight="1" x14ac:dyDescent="0.25">
      <c r="A75" s="1311" t="s">
        <v>121</v>
      </c>
      <c r="B75" s="1312" t="s">
        <v>1224</v>
      </c>
      <c r="C75" s="1313" t="s">
        <v>19</v>
      </c>
      <c r="D75" s="1314">
        <f>D76</f>
        <v>0</v>
      </c>
      <c r="E75" s="1314">
        <f>E76</f>
        <v>0</v>
      </c>
      <c r="F75" s="759">
        <v>0</v>
      </c>
      <c r="G75" s="1315"/>
      <c r="H75" s="1314">
        <f>H76</f>
        <v>0</v>
      </c>
      <c r="I75" s="759">
        <v>0</v>
      </c>
      <c r="J75" s="1294" t="s">
        <v>1356</v>
      </c>
    </row>
    <row r="76" spans="1:10" s="1292" customFormat="1" ht="115.5" customHeight="1" x14ac:dyDescent="0.25">
      <c r="A76" s="1300" t="s">
        <v>260</v>
      </c>
      <c r="B76" s="1297" t="s">
        <v>1225</v>
      </c>
      <c r="C76" s="1294" t="s">
        <v>19</v>
      </c>
      <c r="D76" s="1301">
        <v>0</v>
      </c>
      <c r="E76" s="1301">
        <f>E77</f>
        <v>0</v>
      </c>
      <c r="F76" s="1276">
        <v>0</v>
      </c>
      <c r="G76" s="1316"/>
      <c r="H76" s="1301">
        <f>H77</f>
        <v>0</v>
      </c>
      <c r="I76" s="1276">
        <v>0</v>
      </c>
      <c r="J76" s="1317"/>
    </row>
    <row r="77" spans="1:10" s="1292" customFormat="1" ht="267" customHeight="1" x14ac:dyDescent="0.25">
      <c r="A77" s="1300" t="s">
        <v>319</v>
      </c>
      <c r="B77" s="1297" t="s">
        <v>1226</v>
      </c>
      <c r="C77" s="1294" t="s">
        <v>19</v>
      </c>
      <c r="D77" s="2116" t="s">
        <v>1365</v>
      </c>
      <c r="E77" s="2117"/>
      <c r="F77" s="2117"/>
      <c r="G77" s="2117"/>
      <c r="H77" s="2117"/>
      <c r="I77" s="2117"/>
      <c r="J77" s="2118"/>
    </row>
    <row r="78" spans="1:10" s="1292" customFormat="1" ht="121.5" customHeight="1" x14ac:dyDescent="0.3">
      <c r="A78" s="1318"/>
      <c r="B78" s="1319" t="s">
        <v>64</v>
      </c>
      <c r="C78" s="1313" t="s">
        <v>19</v>
      </c>
      <c r="D78" s="1314">
        <f>D64+D71+D66</f>
        <v>11197.23</v>
      </c>
      <c r="E78" s="1314">
        <f>E61+E64+E66+E71+E75</f>
        <v>3842.2130000000002</v>
      </c>
      <c r="F78" s="759">
        <f t="shared" si="7"/>
        <v>34.313959791841384</v>
      </c>
      <c r="G78" s="1315"/>
      <c r="H78" s="1314">
        <f>H61+H64+H66+H71+H75</f>
        <v>3842.2130000000002</v>
      </c>
      <c r="I78" s="1057">
        <f t="shared" si="8"/>
        <v>34.313959791841384</v>
      </c>
      <c r="J78" s="1320"/>
    </row>
    <row r="79" spans="1:10" s="1292" customFormat="1" ht="30" customHeight="1" x14ac:dyDescent="0.25">
      <c r="A79" s="2112" t="s">
        <v>2089</v>
      </c>
      <c r="B79" s="2113"/>
      <c r="C79" s="2113"/>
      <c r="D79" s="2113"/>
      <c r="E79" s="2113"/>
      <c r="F79" s="2113"/>
      <c r="G79" s="2113"/>
      <c r="H79" s="2113"/>
      <c r="I79" s="2113"/>
      <c r="J79" s="2113"/>
    </row>
    <row r="80" spans="1:10" s="1292" customFormat="1" ht="263.25" customHeight="1" x14ac:dyDescent="0.25">
      <c r="A80" s="1311" t="s">
        <v>9</v>
      </c>
      <c r="B80" s="1312" t="s">
        <v>1227</v>
      </c>
      <c r="C80" s="1313" t="s">
        <v>19</v>
      </c>
      <c r="D80" s="1314">
        <f>D81+D82</f>
        <v>1748.6</v>
      </c>
      <c r="E80" s="1314">
        <f>E81+E82</f>
        <v>1036.1220000000001</v>
      </c>
      <c r="F80" s="759">
        <f t="shared" si="7"/>
        <v>59.254374928514238</v>
      </c>
      <c r="G80" s="1315"/>
      <c r="H80" s="1314">
        <f>H81+H82</f>
        <v>1036.1220000000001</v>
      </c>
      <c r="I80" s="759">
        <f t="shared" si="8"/>
        <v>59.254374928514238</v>
      </c>
      <c r="J80" s="1317"/>
    </row>
    <row r="81" spans="1:10" s="1292" customFormat="1" ht="273.75" customHeight="1" x14ac:dyDescent="0.25">
      <c r="A81" s="1300" t="s">
        <v>21</v>
      </c>
      <c r="B81" s="1297" t="s">
        <v>1228</v>
      </c>
      <c r="C81" s="1294" t="s">
        <v>19</v>
      </c>
      <c r="D81" s="1301">
        <v>1748.6</v>
      </c>
      <c r="E81" s="1301">
        <v>1036.1220000000001</v>
      </c>
      <c r="F81" s="1276">
        <f t="shared" si="7"/>
        <v>59.254374928514238</v>
      </c>
      <c r="G81" s="1303" t="s">
        <v>1366</v>
      </c>
      <c r="H81" s="1301">
        <f>E81</f>
        <v>1036.1220000000001</v>
      </c>
      <c r="I81" s="1276">
        <f t="shared" si="8"/>
        <v>59.254374928514238</v>
      </c>
      <c r="J81" s="1294" t="s">
        <v>1364</v>
      </c>
    </row>
    <row r="82" spans="1:10" s="1292" customFormat="1" ht="111.75" customHeight="1" x14ac:dyDescent="0.25">
      <c r="A82" s="1300" t="s">
        <v>26</v>
      </c>
      <c r="B82" s="1297" t="s">
        <v>1229</v>
      </c>
      <c r="C82" s="1294" t="s">
        <v>19</v>
      </c>
      <c r="D82" s="1301">
        <v>0</v>
      </c>
      <c r="E82" s="1301">
        <v>0</v>
      </c>
      <c r="F82" s="1276">
        <v>0</v>
      </c>
      <c r="G82" s="1316"/>
      <c r="H82" s="1301">
        <v>0</v>
      </c>
      <c r="I82" s="1276">
        <v>0</v>
      </c>
      <c r="J82" s="1294" t="s">
        <v>1356</v>
      </c>
    </row>
    <row r="83" spans="1:10" s="1292" customFormat="1" ht="140.25" customHeight="1" x14ac:dyDescent="0.25">
      <c r="A83" s="1311" t="s">
        <v>12</v>
      </c>
      <c r="B83" s="1312" t="s">
        <v>1230</v>
      </c>
      <c r="C83" s="1313" t="s">
        <v>19</v>
      </c>
      <c r="D83" s="1314">
        <f>D84</f>
        <v>500</v>
      </c>
      <c r="E83" s="1314">
        <f>E84</f>
        <v>185</v>
      </c>
      <c r="F83" s="759">
        <f t="shared" si="7"/>
        <v>37</v>
      </c>
      <c r="G83" s="1315"/>
      <c r="H83" s="1314">
        <f>H84</f>
        <v>185</v>
      </c>
      <c r="I83" s="759">
        <f t="shared" si="8"/>
        <v>37</v>
      </c>
      <c r="J83" s="1317"/>
    </row>
    <row r="84" spans="1:10" s="1292" customFormat="1" ht="117.75" customHeight="1" x14ac:dyDescent="0.25">
      <c r="A84" s="1300" t="s">
        <v>13</v>
      </c>
      <c r="B84" s="1297" t="s">
        <v>1231</v>
      </c>
      <c r="C84" s="1294" t="s">
        <v>19</v>
      </c>
      <c r="D84" s="1301">
        <v>500</v>
      </c>
      <c r="E84" s="1337">
        <v>185</v>
      </c>
      <c r="F84" s="1276">
        <f t="shared" si="7"/>
        <v>37</v>
      </c>
      <c r="G84" s="1329" t="s">
        <v>1757</v>
      </c>
      <c r="H84" s="1301">
        <v>185</v>
      </c>
      <c r="I84" s="1276">
        <f t="shared" si="8"/>
        <v>37</v>
      </c>
      <c r="J84" s="310" t="s">
        <v>1357</v>
      </c>
    </row>
    <row r="85" spans="1:10" s="1292" customFormat="1" ht="132.75" customHeight="1" x14ac:dyDescent="0.25">
      <c r="A85" s="1311" t="s">
        <v>14</v>
      </c>
      <c r="B85" s="1312" t="s">
        <v>1232</v>
      </c>
      <c r="C85" s="1313" t="s">
        <v>19</v>
      </c>
      <c r="D85" s="1314">
        <f>D86+D87+D88+D89+D90</f>
        <v>0</v>
      </c>
      <c r="E85" s="1314">
        <f>E86+E87+E88+E89+E90</f>
        <v>0</v>
      </c>
      <c r="F85" s="759">
        <v>0</v>
      </c>
      <c r="G85" s="1315"/>
      <c r="H85" s="1314">
        <f>H86+H87+H88+H89+H90</f>
        <v>0</v>
      </c>
      <c r="I85" s="759">
        <v>0</v>
      </c>
      <c r="J85" s="1294" t="s">
        <v>1356</v>
      </c>
    </row>
    <row r="86" spans="1:10" s="1292" customFormat="1" ht="97.5" customHeight="1" x14ac:dyDescent="0.25">
      <c r="A86" s="1300" t="s">
        <v>17</v>
      </c>
      <c r="B86" s="1297" t="s">
        <v>1233</v>
      </c>
      <c r="C86" s="1294" t="s">
        <v>19</v>
      </c>
      <c r="D86" s="1301">
        <v>0</v>
      </c>
      <c r="E86" s="1301">
        <v>0</v>
      </c>
      <c r="F86" s="1276">
        <v>0</v>
      </c>
      <c r="G86" s="1316"/>
      <c r="H86" s="1301">
        <v>0</v>
      </c>
      <c r="I86" s="1276">
        <v>0</v>
      </c>
      <c r="J86" s="1317"/>
    </row>
    <row r="87" spans="1:10" s="1292" customFormat="1" ht="93" customHeight="1" x14ac:dyDescent="0.25">
      <c r="A87" s="1300" t="s">
        <v>210</v>
      </c>
      <c r="B87" s="1297" t="s">
        <v>1234</v>
      </c>
      <c r="C87" s="1294" t="s">
        <v>19</v>
      </c>
      <c r="D87" s="1301">
        <v>0</v>
      </c>
      <c r="E87" s="1301">
        <v>0</v>
      </c>
      <c r="F87" s="1276">
        <v>0</v>
      </c>
      <c r="G87" s="1316"/>
      <c r="H87" s="1301">
        <v>0</v>
      </c>
      <c r="I87" s="1276">
        <v>0</v>
      </c>
      <c r="J87" s="1317"/>
    </row>
    <row r="88" spans="1:10" s="1292" customFormat="1" ht="96.75" customHeight="1" x14ac:dyDescent="0.25">
      <c r="A88" s="1300" t="s">
        <v>312</v>
      </c>
      <c r="B88" s="1297" t="s">
        <v>1235</v>
      </c>
      <c r="C88" s="1294" t="s">
        <v>19</v>
      </c>
      <c r="D88" s="1301">
        <v>0</v>
      </c>
      <c r="E88" s="1301">
        <v>0</v>
      </c>
      <c r="F88" s="1276">
        <v>0</v>
      </c>
      <c r="G88" s="1316"/>
      <c r="H88" s="1301">
        <v>0</v>
      </c>
      <c r="I88" s="1276">
        <v>0</v>
      </c>
      <c r="J88" s="1317"/>
    </row>
    <row r="89" spans="1:10" s="1292" customFormat="1" ht="97.5" customHeight="1" x14ac:dyDescent="0.25">
      <c r="A89" s="1300" t="s">
        <v>313</v>
      </c>
      <c r="B89" s="1297" t="s">
        <v>1236</v>
      </c>
      <c r="C89" s="1294" t="s">
        <v>19</v>
      </c>
      <c r="D89" s="1301">
        <v>0</v>
      </c>
      <c r="E89" s="1301">
        <v>0</v>
      </c>
      <c r="F89" s="1276">
        <v>0</v>
      </c>
      <c r="G89" s="1316"/>
      <c r="H89" s="1301">
        <v>0</v>
      </c>
      <c r="I89" s="1276">
        <v>0</v>
      </c>
      <c r="J89" s="1317"/>
    </row>
    <row r="90" spans="1:10" s="1292" customFormat="1" ht="96" customHeight="1" x14ac:dyDescent="0.25">
      <c r="A90" s="1300" t="s">
        <v>314</v>
      </c>
      <c r="B90" s="1297" t="s">
        <v>1237</v>
      </c>
      <c r="C90" s="1294" t="s">
        <v>19</v>
      </c>
      <c r="D90" s="1301">
        <v>0</v>
      </c>
      <c r="E90" s="1301">
        <v>0</v>
      </c>
      <c r="F90" s="1276">
        <v>0</v>
      </c>
      <c r="G90" s="1316"/>
      <c r="H90" s="1301">
        <v>0</v>
      </c>
      <c r="I90" s="1276">
        <v>0</v>
      </c>
      <c r="J90" s="1317"/>
    </row>
    <row r="91" spans="1:10" s="1292" customFormat="1" ht="93.75" customHeight="1" x14ac:dyDescent="0.3">
      <c r="A91" s="1318"/>
      <c r="B91" s="1319" t="s">
        <v>70</v>
      </c>
      <c r="C91" s="1313" t="s">
        <v>19</v>
      </c>
      <c r="D91" s="1314">
        <f>D80+D83</f>
        <v>2248.6</v>
      </c>
      <c r="E91" s="1314">
        <f>E80+E83</f>
        <v>1221.1220000000001</v>
      </c>
      <c r="F91" s="759">
        <f>E91/D91*100</f>
        <v>54.305879213733</v>
      </c>
      <c r="G91" s="1315"/>
      <c r="H91" s="1314">
        <f>H80+H83</f>
        <v>1221.1220000000001</v>
      </c>
      <c r="I91" s="759">
        <f>H91/D91*100</f>
        <v>54.305879213733</v>
      </c>
      <c r="J91" s="1320"/>
    </row>
    <row r="92" spans="1:10" s="1292" customFormat="1" ht="33" hidden="1" customHeight="1" x14ac:dyDescent="0.25">
      <c r="A92" s="2110" t="s">
        <v>537</v>
      </c>
      <c r="B92" s="2110"/>
      <c r="C92" s="2110"/>
      <c r="D92" s="2110"/>
      <c r="E92" s="2110"/>
      <c r="F92" s="2110"/>
      <c r="G92" s="2110"/>
      <c r="H92" s="2110"/>
      <c r="I92" s="2110"/>
      <c r="J92" s="2110"/>
    </row>
    <row r="93" spans="1:10" s="1292" customFormat="1" ht="164.25" hidden="1" customHeight="1" x14ac:dyDescent="0.25">
      <c r="A93" s="1311" t="s">
        <v>9</v>
      </c>
      <c r="B93" s="1312" t="s">
        <v>392</v>
      </c>
      <c r="C93" s="1313" t="s">
        <v>19</v>
      </c>
      <c r="D93" s="1321">
        <f>D94+D95+D96+D97+D98+D100+D101+D99</f>
        <v>208.8</v>
      </c>
      <c r="E93" s="1321">
        <f>E94+E95+E96+E97+E98+E100+E101+E99</f>
        <v>0</v>
      </c>
      <c r="F93" s="307">
        <f t="shared" si="7"/>
        <v>0</v>
      </c>
      <c r="G93" s="1322"/>
      <c r="H93" s="1321">
        <f>H94+H95+H96+H97+H98+H100+H101+H99</f>
        <v>0</v>
      </c>
      <c r="I93" s="307">
        <f t="shared" si="8"/>
        <v>0</v>
      </c>
      <c r="J93" s="1322"/>
    </row>
    <row r="94" spans="1:10" s="1292" customFormat="1" ht="192.75" hidden="1" customHeight="1" x14ac:dyDescent="0.25">
      <c r="A94" s="1300" t="s">
        <v>21</v>
      </c>
      <c r="B94" s="1297" t="s">
        <v>830</v>
      </c>
      <c r="C94" s="1294" t="s">
        <v>19</v>
      </c>
      <c r="D94" s="1323">
        <v>208.8</v>
      </c>
      <c r="E94" s="1323">
        <v>0</v>
      </c>
      <c r="F94" s="546">
        <v>0</v>
      </c>
      <c r="G94" s="1304" t="s">
        <v>678</v>
      </c>
      <c r="H94" s="1323">
        <v>0</v>
      </c>
      <c r="I94" s="546">
        <v>0</v>
      </c>
      <c r="J94" s="1304" t="s">
        <v>677</v>
      </c>
    </row>
    <row r="95" spans="1:10" s="1292" customFormat="1" ht="110.25" hidden="1" customHeight="1" x14ac:dyDescent="0.25">
      <c r="A95" s="1300" t="s">
        <v>26</v>
      </c>
      <c r="B95" s="1297" t="s">
        <v>326</v>
      </c>
      <c r="C95" s="1294" t="s">
        <v>19</v>
      </c>
      <c r="D95" s="1323">
        <v>0</v>
      </c>
      <c r="E95" s="1323">
        <v>0</v>
      </c>
      <c r="F95" s="546">
        <v>0</v>
      </c>
      <c r="G95" s="1304"/>
      <c r="H95" s="1323">
        <v>0</v>
      </c>
      <c r="I95" s="546">
        <v>0</v>
      </c>
      <c r="J95" s="1304" t="s">
        <v>659</v>
      </c>
    </row>
    <row r="96" spans="1:10" s="1292" customFormat="1" ht="111.75" hidden="1" customHeight="1" x14ac:dyDescent="0.25">
      <c r="A96" s="1300" t="s">
        <v>26</v>
      </c>
      <c r="B96" s="1297" t="s">
        <v>327</v>
      </c>
      <c r="C96" s="1294" t="s">
        <v>19</v>
      </c>
      <c r="D96" s="1323">
        <v>0</v>
      </c>
      <c r="E96" s="1323">
        <v>0</v>
      </c>
      <c r="F96" s="546">
        <v>0</v>
      </c>
      <c r="G96" s="1304"/>
      <c r="H96" s="1323">
        <v>0</v>
      </c>
      <c r="I96" s="546">
        <v>0</v>
      </c>
      <c r="J96" s="1317" t="s">
        <v>821</v>
      </c>
    </row>
    <row r="97" spans="1:10" s="1292" customFormat="1" ht="149.25" hidden="1" customHeight="1" x14ac:dyDescent="0.25">
      <c r="A97" s="1300" t="s">
        <v>51</v>
      </c>
      <c r="B97" s="1297" t="s">
        <v>328</v>
      </c>
      <c r="C97" s="1294" t="s">
        <v>19</v>
      </c>
      <c r="D97" s="1323">
        <v>0</v>
      </c>
      <c r="E97" s="1323">
        <v>0</v>
      </c>
      <c r="F97" s="546">
        <v>0</v>
      </c>
      <c r="G97" s="1304"/>
      <c r="H97" s="1323">
        <v>0</v>
      </c>
      <c r="I97" s="546">
        <v>0</v>
      </c>
      <c r="J97" s="1304" t="s">
        <v>659</v>
      </c>
    </row>
    <row r="98" spans="1:10" s="1292" customFormat="1" ht="86.25" hidden="1" customHeight="1" x14ac:dyDescent="0.25">
      <c r="A98" s="1300" t="s">
        <v>60</v>
      </c>
      <c r="B98" s="1297" t="s">
        <v>329</v>
      </c>
      <c r="C98" s="1294" t="s">
        <v>19</v>
      </c>
      <c r="D98" s="1323">
        <v>0</v>
      </c>
      <c r="E98" s="1323">
        <v>0</v>
      </c>
      <c r="F98" s="546">
        <v>0</v>
      </c>
      <c r="G98" s="1304"/>
      <c r="H98" s="1323">
        <v>0</v>
      </c>
      <c r="I98" s="546">
        <v>0</v>
      </c>
      <c r="J98" s="1304" t="s">
        <v>659</v>
      </c>
    </row>
    <row r="99" spans="1:10" s="1292" customFormat="1" ht="87.75" hidden="1" customHeight="1" x14ac:dyDescent="0.25">
      <c r="A99" s="1300" t="s">
        <v>72</v>
      </c>
      <c r="B99" s="1297" t="s">
        <v>497</v>
      </c>
      <c r="C99" s="1294" t="s">
        <v>19</v>
      </c>
      <c r="D99" s="1323">
        <v>0</v>
      </c>
      <c r="E99" s="1323">
        <v>0</v>
      </c>
      <c r="F99" s="546">
        <v>0</v>
      </c>
      <c r="G99" s="1304"/>
      <c r="H99" s="1323">
        <v>0</v>
      </c>
      <c r="I99" s="546">
        <v>0</v>
      </c>
      <c r="J99" s="1304" t="s">
        <v>659</v>
      </c>
    </row>
    <row r="100" spans="1:10" s="1292" customFormat="1" ht="163.5" hidden="1" customHeight="1" x14ac:dyDescent="0.25">
      <c r="A100" s="1300" t="s">
        <v>27</v>
      </c>
      <c r="B100" s="1297" t="s">
        <v>330</v>
      </c>
      <c r="C100" s="1294" t="s">
        <v>19</v>
      </c>
      <c r="D100" s="1323">
        <v>0</v>
      </c>
      <c r="E100" s="1323">
        <v>0</v>
      </c>
      <c r="F100" s="546">
        <v>0</v>
      </c>
      <c r="G100" s="1317"/>
      <c r="H100" s="1323">
        <v>0</v>
      </c>
      <c r="I100" s="546">
        <v>0</v>
      </c>
      <c r="J100" s="1304" t="s">
        <v>773</v>
      </c>
    </row>
    <row r="101" spans="1:10" s="1292" customFormat="1" ht="128.25" hidden="1" customHeight="1" x14ac:dyDescent="0.25">
      <c r="A101" s="1300" t="s">
        <v>352</v>
      </c>
      <c r="B101" s="1297" t="s">
        <v>332</v>
      </c>
      <c r="C101" s="1294" t="s">
        <v>19</v>
      </c>
      <c r="D101" s="1323">
        <f>D102+D103</f>
        <v>0</v>
      </c>
      <c r="E101" s="1323">
        <f>E102+E103</f>
        <v>0</v>
      </c>
      <c r="F101" s="546">
        <v>0</v>
      </c>
      <c r="G101" s="1304"/>
      <c r="H101" s="1323">
        <f>H102+H103</f>
        <v>0</v>
      </c>
      <c r="I101" s="546">
        <v>0</v>
      </c>
      <c r="J101" s="1304"/>
    </row>
    <row r="102" spans="1:10" s="1292" customFormat="1" ht="93" hidden="1" customHeight="1" x14ac:dyDescent="0.25">
      <c r="A102" s="1300" t="s">
        <v>498</v>
      </c>
      <c r="B102" s="1297" t="s">
        <v>333</v>
      </c>
      <c r="C102" s="1294" t="s">
        <v>19</v>
      </c>
      <c r="D102" s="1323">
        <v>0</v>
      </c>
      <c r="E102" s="1323">
        <v>0</v>
      </c>
      <c r="F102" s="546">
        <v>0</v>
      </c>
      <c r="G102" s="1304"/>
      <c r="H102" s="1323">
        <v>0</v>
      </c>
      <c r="I102" s="546">
        <v>0</v>
      </c>
      <c r="J102" s="1304" t="s">
        <v>659</v>
      </c>
    </row>
    <row r="103" spans="1:10" s="1292" customFormat="1" ht="91.5" hidden="1" customHeight="1" x14ac:dyDescent="0.25">
      <c r="A103" s="1300" t="s">
        <v>499</v>
      </c>
      <c r="B103" s="1297" t="s">
        <v>334</v>
      </c>
      <c r="C103" s="1294" t="s">
        <v>19</v>
      </c>
      <c r="D103" s="1323">
        <v>0</v>
      </c>
      <c r="E103" s="1323">
        <v>0</v>
      </c>
      <c r="F103" s="546">
        <v>0</v>
      </c>
      <c r="G103" s="1304"/>
      <c r="H103" s="1323">
        <v>0</v>
      </c>
      <c r="I103" s="546">
        <v>0</v>
      </c>
      <c r="J103" s="1304" t="s">
        <v>659</v>
      </c>
    </row>
    <row r="104" spans="1:10" s="1292" customFormat="1" ht="131.25" hidden="1" customHeight="1" x14ac:dyDescent="0.25">
      <c r="A104" s="1311" t="s">
        <v>12</v>
      </c>
      <c r="B104" s="1312" t="s">
        <v>500</v>
      </c>
      <c r="C104" s="1313" t="s">
        <v>19</v>
      </c>
      <c r="D104" s="1321">
        <f>D105+D112</f>
        <v>9231.2000000000007</v>
      </c>
      <c r="E104" s="1321">
        <f>E105+E112</f>
        <v>0</v>
      </c>
      <c r="F104" s="307">
        <f t="shared" si="7"/>
        <v>0</v>
      </c>
      <c r="G104" s="1322"/>
      <c r="H104" s="1321">
        <f>H105+H112</f>
        <v>0</v>
      </c>
      <c r="I104" s="307">
        <f t="shared" si="8"/>
        <v>0</v>
      </c>
      <c r="J104" s="1322"/>
    </row>
    <row r="105" spans="1:10" s="1292" customFormat="1" ht="113.25" hidden="1" customHeight="1" x14ac:dyDescent="0.25">
      <c r="A105" s="1300" t="s">
        <v>13</v>
      </c>
      <c r="B105" s="1297" t="s">
        <v>335</v>
      </c>
      <c r="C105" s="1294" t="s">
        <v>19</v>
      </c>
      <c r="D105" s="1323">
        <f>D106+D107+D108+D109+D110+D111</f>
        <v>7961.2</v>
      </c>
      <c r="E105" s="1323">
        <f>E106+E107+E108+E109+E110+E111</f>
        <v>0</v>
      </c>
      <c r="F105" s="546">
        <f t="shared" si="7"/>
        <v>0</v>
      </c>
      <c r="G105" s="1304"/>
      <c r="H105" s="1323">
        <f>H106+H107+H108+H109+H110+H111</f>
        <v>0</v>
      </c>
      <c r="I105" s="546">
        <f t="shared" si="8"/>
        <v>0</v>
      </c>
      <c r="J105" s="1304"/>
    </row>
    <row r="106" spans="1:10" s="1292" customFormat="1" ht="116.25" hidden="1" customHeight="1" x14ac:dyDescent="0.25">
      <c r="A106" s="1300" t="s">
        <v>288</v>
      </c>
      <c r="B106" s="1297" t="s">
        <v>336</v>
      </c>
      <c r="C106" s="1294" t="s">
        <v>19</v>
      </c>
      <c r="D106" s="1323">
        <v>1800</v>
      </c>
      <c r="E106" s="1323">
        <v>0</v>
      </c>
      <c r="F106" s="546">
        <f t="shared" si="7"/>
        <v>0</v>
      </c>
      <c r="G106" s="1324" t="s">
        <v>675</v>
      </c>
      <c r="H106" s="1323">
        <v>0</v>
      </c>
      <c r="I106" s="546">
        <f t="shared" si="8"/>
        <v>0</v>
      </c>
      <c r="J106" s="172" t="s">
        <v>676</v>
      </c>
    </row>
    <row r="107" spans="1:10" s="1292" customFormat="1" ht="93.75" hidden="1" customHeight="1" x14ac:dyDescent="0.25">
      <c r="A107" s="1300" t="s">
        <v>289</v>
      </c>
      <c r="B107" s="1297" t="s">
        <v>337</v>
      </c>
      <c r="C107" s="1294" t="s">
        <v>19</v>
      </c>
      <c r="D107" s="1323">
        <v>200</v>
      </c>
      <c r="E107" s="1323">
        <v>0</v>
      </c>
      <c r="F107" s="546">
        <f t="shared" si="7"/>
        <v>0</v>
      </c>
      <c r="G107" s="1324" t="s">
        <v>675</v>
      </c>
      <c r="H107" s="1323">
        <v>0</v>
      </c>
      <c r="I107" s="546">
        <f t="shared" si="8"/>
        <v>0</v>
      </c>
      <c r="J107" s="172" t="s">
        <v>676</v>
      </c>
    </row>
    <row r="108" spans="1:10" s="1292" customFormat="1" ht="117" hidden="1" customHeight="1" x14ac:dyDescent="0.25">
      <c r="A108" s="1300" t="s">
        <v>290</v>
      </c>
      <c r="B108" s="1297" t="s">
        <v>501</v>
      </c>
      <c r="C108" s="1294" t="s">
        <v>19</v>
      </c>
      <c r="D108" s="1323">
        <v>190</v>
      </c>
      <c r="E108" s="1323">
        <v>0</v>
      </c>
      <c r="F108" s="546">
        <f t="shared" si="7"/>
        <v>0</v>
      </c>
      <c r="G108" s="1317" t="s">
        <v>822</v>
      </c>
      <c r="H108" s="1323">
        <v>0</v>
      </c>
      <c r="I108" s="546">
        <f t="shared" si="8"/>
        <v>0</v>
      </c>
      <c r="J108" s="1304" t="s">
        <v>679</v>
      </c>
    </row>
    <row r="109" spans="1:10" s="1292" customFormat="1" ht="197.25" hidden="1" customHeight="1" x14ac:dyDescent="0.25">
      <c r="A109" s="1300" t="s">
        <v>338</v>
      </c>
      <c r="B109" s="1297" t="s">
        <v>339</v>
      </c>
      <c r="C109" s="1294" t="s">
        <v>19</v>
      </c>
      <c r="D109" s="1323">
        <v>5671.2</v>
      </c>
      <c r="E109" s="1323">
        <v>0</v>
      </c>
      <c r="F109" s="546">
        <f>E109/D109*100</f>
        <v>0</v>
      </c>
      <c r="G109" s="1304" t="s">
        <v>680</v>
      </c>
      <c r="H109" s="1323">
        <v>0</v>
      </c>
      <c r="I109" s="546">
        <f>H109/D109*100</f>
        <v>0</v>
      </c>
      <c r="J109" s="1304" t="s">
        <v>677</v>
      </c>
    </row>
    <row r="110" spans="1:10" s="1292" customFormat="1" ht="121.5" hidden="1" customHeight="1" x14ac:dyDescent="0.25">
      <c r="A110" s="1300" t="s">
        <v>340</v>
      </c>
      <c r="B110" s="1297" t="s">
        <v>341</v>
      </c>
      <c r="C110" s="1294" t="s">
        <v>19</v>
      </c>
      <c r="D110" s="1323">
        <v>100</v>
      </c>
      <c r="E110" s="1323">
        <v>0</v>
      </c>
      <c r="F110" s="546">
        <f t="shared" si="7"/>
        <v>0</v>
      </c>
      <c r="G110" s="1317" t="s">
        <v>823</v>
      </c>
      <c r="H110" s="1323">
        <v>0</v>
      </c>
      <c r="I110" s="546">
        <f t="shared" si="8"/>
        <v>0</v>
      </c>
      <c r="J110" s="1304"/>
    </row>
    <row r="111" spans="1:10" s="1292" customFormat="1" ht="75.75" hidden="1" customHeight="1" x14ac:dyDescent="0.25">
      <c r="A111" s="1300" t="s">
        <v>342</v>
      </c>
      <c r="B111" s="1297" t="s">
        <v>343</v>
      </c>
      <c r="C111" s="1294" t="s">
        <v>19</v>
      </c>
      <c r="D111" s="1323">
        <v>0</v>
      </c>
      <c r="E111" s="1323">
        <v>0</v>
      </c>
      <c r="F111" s="546">
        <v>0</v>
      </c>
      <c r="G111" s="1304"/>
      <c r="H111" s="1323">
        <v>0</v>
      </c>
      <c r="I111" s="546">
        <v>0</v>
      </c>
      <c r="J111" s="1304" t="s">
        <v>659</v>
      </c>
    </row>
    <row r="112" spans="1:10" s="1292" customFormat="1" ht="92.45" hidden="1" customHeight="1" x14ac:dyDescent="0.25">
      <c r="A112" s="1300" t="s">
        <v>22</v>
      </c>
      <c r="B112" s="1297" t="s">
        <v>344</v>
      </c>
      <c r="C112" s="1294" t="s">
        <v>19</v>
      </c>
      <c r="D112" s="1323">
        <f>D113</f>
        <v>1270</v>
      </c>
      <c r="E112" s="1323">
        <f>E113</f>
        <v>0</v>
      </c>
      <c r="F112" s="546">
        <f t="shared" si="7"/>
        <v>0</v>
      </c>
      <c r="G112" s="1304"/>
      <c r="H112" s="1323">
        <f>H113</f>
        <v>0</v>
      </c>
      <c r="I112" s="546">
        <f t="shared" si="8"/>
        <v>0</v>
      </c>
      <c r="J112" s="1304"/>
    </row>
    <row r="113" spans="1:10" s="1292" customFormat="1" ht="138.75" hidden="1" customHeight="1" x14ac:dyDescent="0.25">
      <c r="A113" s="1300" t="s">
        <v>345</v>
      </c>
      <c r="B113" s="1297" t="s">
        <v>346</v>
      </c>
      <c r="C113" s="1294" t="s">
        <v>19</v>
      </c>
      <c r="D113" s="1323">
        <v>1270</v>
      </c>
      <c r="E113" s="1323">
        <v>0</v>
      </c>
      <c r="F113" s="546">
        <f t="shared" si="7"/>
        <v>0</v>
      </c>
      <c r="G113" s="1317" t="s">
        <v>824</v>
      </c>
      <c r="H113" s="1323">
        <v>0</v>
      </c>
      <c r="I113" s="546">
        <f t="shared" si="8"/>
        <v>0</v>
      </c>
      <c r="J113" s="1304"/>
    </row>
    <row r="114" spans="1:10" s="1292" customFormat="1" ht="93" hidden="1" customHeight="1" x14ac:dyDescent="0.25">
      <c r="A114" s="1311" t="s">
        <v>14</v>
      </c>
      <c r="B114" s="1312" t="s">
        <v>347</v>
      </c>
      <c r="C114" s="1313" t="s">
        <v>19</v>
      </c>
      <c r="D114" s="1325">
        <v>0</v>
      </c>
      <c r="E114" s="1325">
        <v>0</v>
      </c>
      <c r="F114" s="1325">
        <v>0</v>
      </c>
      <c r="G114" s="1320"/>
      <c r="H114" s="1325">
        <v>0</v>
      </c>
      <c r="I114" s="1325">
        <v>0</v>
      </c>
      <c r="J114" s="1320"/>
    </row>
    <row r="115" spans="1:10" s="1292" customFormat="1" ht="89.25" hidden="1" customHeight="1" x14ac:dyDescent="0.25">
      <c r="A115" s="1300" t="s">
        <v>17</v>
      </c>
      <c r="B115" s="1297" t="s">
        <v>831</v>
      </c>
      <c r="C115" s="1294" t="s">
        <v>19</v>
      </c>
      <c r="D115" s="1326">
        <v>0</v>
      </c>
      <c r="E115" s="1326">
        <v>0</v>
      </c>
      <c r="F115" s="1326">
        <v>0</v>
      </c>
      <c r="G115" s="1317"/>
      <c r="H115" s="1326">
        <v>0</v>
      </c>
      <c r="I115" s="1326">
        <v>0</v>
      </c>
      <c r="J115" s="1317"/>
    </row>
    <row r="116" spans="1:10" s="1292" customFormat="1" ht="230.25" hidden="1" customHeight="1" x14ac:dyDescent="0.25">
      <c r="A116" s="1300" t="s">
        <v>208</v>
      </c>
      <c r="B116" s="1297" t="s">
        <v>348</v>
      </c>
      <c r="C116" s="1310" t="s">
        <v>311</v>
      </c>
      <c r="D116" s="2119" t="s">
        <v>1013</v>
      </c>
      <c r="E116" s="2120"/>
      <c r="F116" s="2120"/>
      <c r="G116" s="2120"/>
      <c r="H116" s="2120"/>
      <c r="I116" s="2120"/>
      <c r="J116" s="2120"/>
    </row>
    <row r="117" spans="1:10" s="1292" customFormat="1" ht="93" hidden="1" customHeight="1" x14ac:dyDescent="0.3">
      <c r="A117" s="1318"/>
      <c r="B117" s="1319" t="s">
        <v>64</v>
      </c>
      <c r="C117" s="1313" t="s">
        <v>19</v>
      </c>
      <c r="D117" s="1321">
        <f>D93+D104</f>
        <v>9440</v>
      </c>
      <c r="E117" s="1321">
        <f>E93+E104</f>
        <v>0</v>
      </c>
      <c r="F117" s="307">
        <f>E117/D117*100</f>
        <v>0</v>
      </c>
      <c r="G117" s="1327"/>
      <c r="H117" s="1321">
        <f>H93+H104</f>
        <v>0</v>
      </c>
      <c r="I117" s="307">
        <f>H117/D117*100</f>
        <v>0</v>
      </c>
      <c r="J117" s="1322"/>
    </row>
    <row r="118" spans="1:10" s="1292" customFormat="1" ht="34.5" hidden="1" customHeight="1" x14ac:dyDescent="0.25">
      <c r="A118" s="2110" t="s">
        <v>502</v>
      </c>
      <c r="B118" s="2111"/>
      <c r="C118" s="2111"/>
      <c r="D118" s="2111"/>
      <c r="E118" s="2111"/>
      <c r="F118" s="2111"/>
      <c r="G118" s="2111"/>
      <c r="H118" s="2111"/>
      <c r="I118" s="2111"/>
      <c r="J118" s="2111"/>
    </row>
    <row r="119" spans="1:10" s="1292" customFormat="1" ht="255.75" hidden="1" customHeight="1" x14ac:dyDescent="0.25">
      <c r="A119" s="1311" t="s">
        <v>9</v>
      </c>
      <c r="B119" s="1312" t="s">
        <v>503</v>
      </c>
      <c r="C119" s="1313" t="s">
        <v>19</v>
      </c>
      <c r="D119" s="1321">
        <f>D120</f>
        <v>1359.2</v>
      </c>
      <c r="E119" s="1321">
        <f>E120</f>
        <v>307.89999999999998</v>
      </c>
      <c r="F119" s="307">
        <f>E119/D119*100</f>
        <v>22.653031194820482</v>
      </c>
      <c r="G119" s="1322"/>
      <c r="H119" s="1321">
        <f>H120</f>
        <v>307.89999999999998</v>
      </c>
      <c r="I119" s="307">
        <f>H119/D119*100</f>
        <v>22.653031194820482</v>
      </c>
      <c r="J119" s="1320"/>
    </row>
    <row r="120" spans="1:10" s="1292" customFormat="1" ht="171" hidden="1" customHeight="1" x14ac:dyDescent="0.25">
      <c r="A120" s="1300" t="s">
        <v>21</v>
      </c>
      <c r="B120" s="1297" t="s">
        <v>349</v>
      </c>
      <c r="C120" s="1294" t="s">
        <v>19</v>
      </c>
      <c r="D120" s="1323">
        <f>D121+D122+D123</f>
        <v>1359.2</v>
      </c>
      <c r="E120" s="1323">
        <f>E121+E122+E123</f>
        <v>307.89999999999998</v>
      </c>
      <c r="F120" s="546">
        <f>E120/D120*100</f>
        <v>22.653031194820482</v>
      </c>
      <c r="G120" s="1304"/>
      <c r="H120" s="1323">
        <f>H121+H122+H123</f>
        <v>307.89999999999998</v>
      </c>
      <c r="I120" s="546">
        <f>H120/D120*100</f>
        <v>22.653031194820482</v>
      </c>
      <c r="J120" s="1317"/>
    </row>
    <row r="121" spans="1:10" s="1292" customFormat="1" ht="270.75" hidden="1" customHeight="1" x14ac:dyDescent="0.25">
      <c r="A121" s="1300" t="s">
        <v>200</v>
      </c>
      <c r="B121" s="1297" t="s">
        <v>350</v>
      </c>
      <c r="C121" s="1294" t="s">
        <v>19</v>
      </c>
      <c r="D121" s="1323">
        <v>1359.2</v>
      </c>
      <c r="E121" s="1323">
        <v>307.89999999999998</v>
      </c>
      <c r="F121" s="546">
        <f>E121/D121*100</f>
        <v>22.653031194820482</v>
      </c>
      <c r="G121" s="1317" t="s">
        <v>681</v>
      </c>
      <c r="H121" s="1323">
        <v>307.89999999999998</v>
      </c>
      <c r="I121" s="546">
        <f>H121/D121*100</f>
        <v>22.653031194820482</v>
      </c>
      <c r="J121" s="1317"/>
    </row>
    <row r="122" spans="1:10" s="1292" customFormat="1" ht="93.75" hidden="1" customHeight="1" x14ac:dyDescent="0.25">
      <c r="A122" s="1300" t="s">
        <v>201</v>
      </c>
      <c r="B122" s="1297" t="s">
        <v>351</v>
      </c>
      <c r="C122" s="1294" t="s">
        <v>19</v>
      </c>
      <c r="D122" s="1323">
        <v>0</v>
      </c>
      <c r="E122" s="1323">
        <v>0</v>
      </c>
      <c r="F122" s="546">
        <v>0</v>
      </c>
      <c r="G122" s="1328"/>
      <c r="H122" s="1323">
        <v>0</v>
      </c>
      <c r="I122" s="546">
        <v>0</v>
      </c>
      <c r="J122" s="1304" t="s">
        <v>659</v>
      </c>
    </row>
    <row r="123" spans="1:10" s="1292" customFormat="1" ht="111.75" hidden="1" customHeight="1" x14ac:dyDescent="0.25">
      <c r="A123" s="1300" t="s">
        <v>284</v>
      </c>
      <c r="B123" s="1297" t="s">
        <v>504</v>
      </c>
      <c r="C123" s="1294" t="s">
        <v>19</v>
      </c>
      <c r="D123" s="1323">
        <v>0</v>
      </c>
      <c r="E123" s="1323">
        <v>0</v>
      </c>
      <c r="F123" s="546">
        <v>0</v>
      </c>
      <c r="G123" s="1328"/>
      <c r="H123" s="1323">
        <v>0</v>
      </c>
      <c r="I123" s="546">
        <v>0</v>
      </c>
      <c r="J123" s="1304" t="s">
        <v>659</v>
      </c>
    </row>
    <row r="124" spans="1:10" s="1292" customFormat="1" ht="92.1" hidden="1" customHeight="1" x14ac:dyDescent="0.25">
      <c r="A124" s="1300"/>
      <c r="B124" s="1319" t="s">
        <v>70</v>
      </c>
      <c r="C124" s="1313" t="s">
        <v>19</v>
      </c>
      <c r="D124" s="1321">
        <f>D119</f>
        <v>1359.2</v>
      </c>
      <c r="E124" s="1321">
        <f>E119</f>
        <v>307.89999999999998</v>
      </c>
      <c r="F124" s="307">
        <f>E124/D124*100</f>
        <v>22.653031194820482</v>
      </c>
      <c r="G124" s="1320"/>
      <c r="H124" s="1321">
        <f>H119</f>
        <v>307.89999999999998</v>
      </c>
      <c r="I124" s="307">
        <f>H124/D124*100</f>
        <v>22.653031194820482</v>
      </c>
      <c r="J124" s="1322"/>
    </row>
    <row r="125" spans="1:10" s="1292" customFormat="1" ht="30" customHeight="1" x14ac:dyDescent="0.25">
      <c r="A125" s="2111" t="s">
        <v>2090</v>
      </c>
      <c r="B125" s="2111"/>
      <c r="C125" s="2111"/>
      <c r="D125" s="2111"/>
      <c r="E125" s="2111"/>
      <c r="F125" s="2111"/>
      <c r="G125" s="2111"/>
      <c r="H125" s="2111"/>
      <c r="I125" s="2111"/>
      <c r="J125" s="2111"/>
    </row>
    <row r="126" spans="1:10" s="1292" customFormat="1" ht="96" customHeight="1" x14ac:dyDescent="0.25">
      <c r="A126" s="1311" t="s">
        <v>9</v>
      </c>
      <c r="B126" s="1312" t="s">
        <v>1238</v>
      </c>
      <c r="C126" s="1313" t="s">
        <v>19</v>
      </c>
      <c r="D126" s="1314">
        <f>D127+D128+D129+D130+D131+D132+D133+D134+D135+D136+D137+D138</f>
        <v>26031.260999999999</v>
      </c>
      <c r="E126" s="1314">
        <f>E127+E128+E129+E130+E131+E132+E133+E134+E135+E136+E137+E138</f>
        <v>5807.8959999999997</v>
      </c>
      <c r="F126" s="759">
        <f>E126/D126*100</f>
        <v>22.311235710018043</v>
      </c>
      <c r="G126" s="1315"/>
      <c r="H126" s="1314">
        <f>H127+H128+H129+H130+H131+H132+H133+H134+H135+H136+H137+H138</f>
        <v>5807.8959999999997</v>
      </c>
      <c r="I126" s="759">
        <f>H126/D126*100</f>
        <v>22.311235710018043</v>
      </c>
      <c r="J126" s="1320"/>
    </row>
    <row r="127" spans="1:10" s="1292" customFormat="1" ht="99.75" customHeight="1" x14ac:dyDescent="0.25">
      <c r="A127" s="1300" t="s">
        <v>21</v>
      </c>
      <c r="B127" s="1297" t="s">
        <v>1239</v>
      </c>
      <c r="C127" s="1294" t="s">
        <v>19</v>
      </c>
      <c r="D127" s="1301">
        <v>0</v>
      </c>
      <c r="E127" s="1301">
        <v>0</v>
      </c>
      <c r="F127" s="1276">
        <v>0</v>
      </c>
      <c r="G127" s="1316"/>
      <c r="H127" s="1301">
        <v>0</v>
      </c>
      <c r="I127" s="1276">
        <v>0</v>
      </c>
      <c r="J127" s="1294" t="s">
        <v>1356</v>
      </c>
    </row>
    <row r="128" spans="1:10" s="1292" customFormat="1" ht="98.25" customHeight="1" x14ac:dyDescent="0.25">
      <c r="A128" s="1300" t="s">
        <v>26</v>
      </c>
      <c r="B128" s="1297" t="s">
        <v>1240</v>
      </c>
      <c r="C128" s="1294" t="s">
        <v>19</v>
      </c>
      <c r="D128" s="1301">
        <v>0</v>
      </c>
      <c r="E128" s="1301">
        <v>0</v>
      </c>
      <c r="F128" s="1276">
        <v>0</v>
      </c>
      <c r="G128" s="1316"/>
      <c r="H128" s="1301">
        <v>0</v>
      </c>
      <c r="I128" s="1276">
        <v>0</v>
      </c>
      <c r="J128" s="1294" t="s">
        <v>1356</v>
      </c>
    </row>
    <row r="129" spans="1:10" s="1292" customFormat="1" ht="133.5" customHeight="1" x14ac:dyDescent="0.25">
      <c r="A129" s="1300" t="s">
        <v>27</v>
      </c>
      <c r="B129" s="1297" t="s">
        <v>1241</v>
      </c>
      <c r="C129" s="1294" t="s">
        <v>19</v>
      </c>
      <c r="D129" s="1301">
        <v>0</v>
      </c>
      <c r="E129" s="1301">
        <v>0</v>
      </c>
      <c r="F129" s="1276">
        <v>0</v>
      </c>
      <c r="G129" s="1316"/>
      <c r="H129" s="1301">
        <v>0</v>
      </c>
      <c r="I129" s="1276">
        <v>0</v>
      </c>
      <c r="J129" s="1294" t="s">
        <v>1356</v>
      </c>
    </row>
    <row r="130" spans="1:10" s="1292" customFormat="1" ht="132.75" customHeight="1" x14ac:dyDescent="0.25">
      <c r="A130" s="1300" t="s">
        <v>51</v>
      </c>
      <c r="B130" s="1297" t="s">
        <v>1242</v>
      </c>
      <c r="C130" s="1294" t="s">
        <v>19</v>
      </c>
      <c r="D130" s="1301">
        <v>0</v>
      </c>
      <c r="E130" s="1301">
        <v>0</v>
      </c>
      <c r="F130" s="1276">
        <v>0</v>
      </c>
      <c r="G130" s="1316"/>
      <c r="H130" s="1301">
        <v>0</v>
      </c>
      <c r="I130" s="1276">
        <v>0</v>
      </c>
      <c r="J130" s="1294" t="s">
        <v>1356</v>
      </c>
    </row>
    <row r="131" spans="1:10" s="1292" customFormat="1" ht="114" customHeight="1" x14ac:dyDescent="0.25">
      <c r="A131" s="1300" t="s">
        <v>60</v>
      </c>
      <c r="B131" s="1297" t="s">
        <v>1243</v>
      </c>
      <c r="C131" s="1294" t="s">
        <v>19</v>
      </c>
      <c r="D131" s="1301">
        <v>0</v>
      </c>
      <c r="E131" s="1301">
        <v>0</v>
      </c>
      <c r="F131" s="1276">
        <v>0</v>
      </c>
      <c r="G131" s="1316"/>
      <c r="H131" s="1301">
        <v>0</v>
      </c>
      <c r="I131" s="1276">
        <v>0</v>
      </c>
      <c r="J131" s="1294" t="s">
        <v>1356</v>
      </c>
    </row>
    <row r="132" spans="1:10" s="1292" customFormat="1" ht="97.5" customHeight="1" x14ac:dyDescent="0.25">
      <c r="A132" s="1300" t="s">
        <v>72</v>
      </c>
      <c r="B132" s="1297" t="s">
        <v>1244</v>
      </c>
      <c r="C132" s="1294" t="s">
        <v>19</v>
      </c>
      <c r="D132" s="1301">
        <v>200</v>
      </c>
      <c r="E132" s="1301">
        <v>100</v>
      </c>
      <c r="F132" s="1276">
        <f t="shared" ref="F132:F139" si="13">E132/D132*100</f>
        <v>50</v>
      </c>
      <c r="G132" s="1303" t="s">
        <v>1583</v>
      </c>
      <c r="H132" s="1301">
        <v>100</v>
      </c>
      <c r="I132" s="1276">
        <f t="shared" ref="I132:I139" si="14">H132/D132*100</f>
        <v>50</v>
      </c>
      <c r="J132" s="1294" t="s">
        <v>1367</v>
      </c>
    </row>
    <row r="133" spans="1:10" s="1292" customFormat="1" ht="97.5" customHeight="1" x14ac:dyDescent="0.25">
      <c r="A133" s="1300" t="s">
        <v>331</v>
      </c>
      <c r="B133" s="1297" t="s">
        <v>1245</v>
      </c>
      <c r="C133" s="1294" t="s">
        <v>19</v>
      </c>
      <c r="D133" s="1301">
        <v>104</v>
      </c>
      <c r="E133" s="1301">
        <v>0</v>
      </c>
      <c r="F133" s="1276">
        <v>0</v>
      </c>
      <c r="G133" s="1316"/>
      <c r="H133" s="1301">
        <v>0</v>
      </c>
      <c r="I133" s="1276">
        <v>0</v>
      </c>
      <c r="J133" s="1294" t="s">
        <v>1750</v>
      </c>
    </row>
    <row r="134" spans="1:10" s="1292" customFormat="1" ht="93.75" customHeight="1" x14ac:dyDescent="0.25">
      <c r="A134" s="1300" t="s">
        <v>352</v>
      </c>
      <c r="B134" s="1297" t="s">
        <v>1246</v>
      </c>
      <c r="C134" s="1294" t="s">
        <v>19</v>
      </c>
      <c r="D134" s="1301">
        <v>545.72699999999998</v>
      </c>
      <c r="E134" s="1301">
        <v>545.72699999999998</v>
      </c>
      <c r="F134" s="1276">
        <f t="shared" si="13"/>
        <v>100</v>
      </c>
      <c r="G134" s="1303" t="s">
        <v>1581</v>
      </c>
      <c r="H134" s="1301">
        <f>E134</f>
        <v>545.72699999999998</v>
      </c>
      <c r="I134" s="1276">
        <f t="shared" si="14"/>
        <v>100</v>
      </c>
      <c r="J134" s="1294"/>
    </row>
    <row r="135" spans="1:10" s="1292" customFormat="1" ht="90.75" customHeight="1" x14ac:dyDescent="0.25">
      <c r="A135" s="1300" t="s">
        <v>508</v>
      </c>
      <c r="B135" s="1297" t="s">
        <v>1247</v>
      </c>
      <c r="C135" s="1294" t="s">
        <v>19</v>
      </c>
      <c r="D135" s="1301">
        <v>901.38</v>
      </c>
      <c r="E135" s="1301">
        <v>598.91999999999996</v>
      </c>
      <c r="F135" s="1276">
        <f t="shared" si="13"/>
        <v>66.444784663515946</v>
      </c>
      <c r="G135" s="1303" t="s">
        <v>589</v>
      </c>
      <c r="H135" s="1301">
        <f>E135</f>
        <v>598.91999999999996</v>
      </c>
      <c r="I135" s="1276">
        <f t="shared" si="14"/>
        <v>66.444784663515946</v>
      </c>
      <c r="J135" s="1294"/>
    </row>
    <row r="136" spans="1:10" s="1292" customFormat="1" ht="152.25" customHeight="1" x14ac:dyDescent="0.25">
      <c r="A136" s="1300" t="s">
        <v>1151</v>
      </c>
      <c r="B136" s="1297" t="s">
        <v>1248</v>
      </c>
      <c r="C136" s="1294" t="s">
        <v>19</v>
      </c>
      <c r="D136" s="1301">
        <v>125</v>
      </c>
      <c r="E136" s="1301">
        <v>103.517</v>
      </c>
      <c r="F136" s="1276">
        <f t="shared" si="13"/>
        <v>82.813599999999994</v>
      </c>
      <c r="G136" s="1303" t="s">
        <v>1751</v>
      </c>
      <c r="H136" s="1301">
        <f>E136</f>
        <v>103.517</v>
      </c>
      <c r="I136" s="1276">
        <f t="shared" si="14"/>
        <v>82.813599999999994</v>
      </c>
      <c r="J136" s="1294" t="s">
        <v>1367</v>
      </c>
    </row>
    <row r="137" spans="1:10" s="1292" customFormat="1" ht="119.25" customHeight="1" x14ac:dyDescent="0.25">
      <c r="A137" s="1300" t="s">
        <v>1153</v>
      </c>
      <c r="B137" s="1297" t="s">
        <v>1250</v>
      </c>
      <c r="C137" s="1294" t="s">
        <v>19</v>
      </c>
      <c r="D137" s="1301">
        <v>0</v>
      </c>
      <c r="E137" s="1301">
        <v>0</v>
      </c>
      <c r="F137" s="1276">
        <v>0</v>
      </c>
      <c r="G137" s="1316"/>
      <c r="H137" s="1301">
        <v>0</v>
      </c>
      <c r="I137" s="1276">
        <v>0</v>
      </c>
      <c r="J137" s="1294" t="s">
        <v>1356</v>
      </c>
    </row>
    <row r="138" spans="1:10" s="1292" customFormat="1" ht="167.25" customHeight="1" x14ac:dyDescent="0.25">
      <c r="A138" s="1300" t="s">
        <v>1249</v>
      </c>
      <c r="B138" s="1297" t="s">
        <v>1251</v>
      </c>
      <c r="C138" s="1294" t="s">
        <v>19</v>
      </c>
      <c r="D138" s="1301">
        <v>24155.153999999999</v>
      </c>
      <c r="E138" s="1301">
        <v>4459.732</v>
      </c>
      <c r="F138" s="1276">
        <f t="shared" si="13"/>
        <v>18.462858899595506</v>
      </c>
      <c r="G138" s="1329" t="s">
        <v>1752</v>
      </c>
      <c r="H138" s="1301">
        <f>E138</f>
        <v>4459.732</v>
      </c>
      <c r="I138" s="1276">
        <f t="shared" si="14"/>
        <v>18.462858899595506</v>
      </c>
      <c r="J138" s="1294" t="s">
        <v>1367</v>
      </c>
    </row>
    <row r="139" spans="1:10" s="1292" customFormat="1" ht="98.25" customHeight="1" x14ac:dyDescent="0.3">
      <c r="A139" s="1330"/>
      <c r="B139" s="1331" t="s">
        <v>74</v>
      </c>
      <c r="C139" s="1313" t="s">
        <v>19</v>
      </c>
      <c r="D139" s="1314">
        <f>D126</f>
        <v>26031.260999999999</v>
      </c>
      <c r="E139" s="1334">
        <f>E126</f>
        <v>5807.8959999999997</v>
      </c>
      <c r="F139" s="759">
        <f t="shared" si="13"/>
        <v>22.311235710018043</v>
      </c>
      <c r="G139" s="1315"/>
      <c r="H139" s="1314">
        <f>H126</f>
        <v>5807.8959999999997</v>
      </c>
      <c r="I139" s="759">
        <f t="shared" si="14"/>
        <v>22.311235710018043</v>
      </c>
      <c r="J139" s="1320"/>
    </row>
    <row r="140" spans="1:10" s="1292" customFormat="1" ht="37.5" customHeight="1" x14ac:dyDescent="0.25">
      <c r="A140" s="2112" t="s">
        <v>2100</v>
      </c>
      <c r="B140" s="2113"/>
      <c r="C140" s="2113"/>
      <c r="D140" s="2113"/>
      <c r="E140" s="2113"/>
      <c r="F140" s="2113"/>
      <c r="G140" s="2113"/>
      <c r="H140" s="2113"/>
      <c r="I140" s="2113"/>
      <c r="J140" s="2113"/>
    </row>
    <row r="141" spans="1:10" s="1292" customFormat="1" ht="93.75" customHeight="1" x14ac:dyDescent="0.25">
      <c r="A141" s="1311" t="s">
        <v>9</v>
      </c>
      <c r="B141" s="1312" t="s">
        <v>1254</v>
      </c>
      <c r="C141" s="1313" t="s">
        <v>19</v>
      </c>
      <c r="D141" s="1314">
        <f>D142+D143+D144</f>
        <v>4229.0749999999998</v>
      </c>
      <c r="E141" s="1314">
        <f>E142+E143+E144</f>
        <v>4229.0749999999998</v>
      </c>
      <c r="F141" s="759">
        <f>E141/D141*100</f>
        <v>100</v>
      </c>
      <c r="G141" s="1315"/>
      <c r="H141" s="1314">
        <f>H142+H143+H144</f>
        <v>4229.0749999999998</v>
      </c>
      <c r="I141" s="759">
        <f>H141/D141*100</f>
        <v>100</v>
      </c>
      <c r="J141" s="1322"/>
    </row>
    <row r="142" spans="1:10" s="1292" customFormat="1" ht="135" customHeight="1" x14ac:dyDescent="0.25">
      <c r="A142" s="1300" t="s">
        <v>21</v>
      </c>
      <c r="B142" s="1297" t="s">
        <v>1255</v>
      </c>
      <c r="C142" s="1294" t="s">
        <v>19</v>
      </c>
      <c r="D142" s="1301">
        <v>4078.7979999999998</v>
      </c>
      <c r="E142" s="1301">
        <v>4078.7979999999998</v>
      </c>
      <c r="F142" s="1276">
        <f>E142/D142*100</f>
        <v>100</v>
      </c>
      <c r="G142" s="1329" t="s">
        <v>1753</v>
      </c>
      <c r="H142" s="1301">
        <f>E142</f>
        <v>4078.7979999999998</v>
      </c>
      <c r="I142" s="1276">
        <f>H142/D142*100</f>
        <v>100</v>
      </c>
      <c r="J142" s="1294"/>
    </row>
    <row r="143" spans="1:10" s="1292" customFormat="1" ht="142.5" customHeight="1" x14ac:dyDescent="0.25">
      <c r="A143" s="1300" t="s">
        <v>26</v>
      </c>
      <c r="B143" s="1297" t="s">
        <v>1256</v>
      </c>
      <c r="C143" s="1294" t="s">
        <v>19</v>
      </c>
      <c r="D143" s="1301">
        <v>150.27699999999999</v>
      </c>
      <c r="E143" s="1301">
        <v>150.27699999999999</v>
      </c>
      <c r="F143" s="1276">
        <f>E143/D143*100</f>
        <v>100</v>
      </c>
      <c r="G143" s="1303" t="s">
        <v>1754</v>
      </c>
      <c r="H143" s="1301">
        <f>E143</f>
        <v>150.27699999999999</v>
      </c>
      <c r="I143" s="1276">
        <f>H143/D143*100</f>
        <v>100</v>
      </c>
      <c r="J143" s="1294"/>
    </row>
    <row r="144" spans="1:10" s="1292" customFormat="1" ht="116.25" customHeight="1" x14ac:dyDescent="0.25">
      <c r="A144" s="1300" t="s">
        <v>27</v>
      </c>
      <c r="B144" s="1297" t="s">
        <v>1257</v>
      </c>
      <c r="C144" s="1294" t="s">
        <v>19</v>
      </c>
      <c r="D144" s="1301">
        <v>0</v>
      </c>
      <c r="E144" s="1301">
        <v>0</v>
      </c>
      <c r="F144" s="1276">
        <v>0</v>
      </c>
      <c r="G144" s="1302"/>
      <c r="H144" s="1301">
        <v>0</v>
      </c>
      <c r="I144" s="1276">
        <v>0</v>
      </c>
      <c r="J144" s="1294" t="s">
        <v>1356</v>
      </c>
    </row>
    <row r="145" spans="1:10" s="1292" customFormat="1" ht="24.75" customHeight="1" x14ac:dyDescent="0.25">
      <c r="A145" s="2121"/>
      <c r="B145" s="2123" t="s">
        <v>91</v>
      </c>
      <c r="C145" s="1313" t="s">
        <v>15</v>
      </c>
      <c r="D145" s="1314">
        <f>D146</f>
        <v>4229.0749999999998</v>
      </c>
      <c r="E145" s="1314">
        <f>E146</f>
        <v>4229.0749999999998</v>
      </c>
      <c r="F145" s="759">
        <f>E145/D145*100</f>
        <v>100</v>
      </c>
      <c r="G145" s="2125"/>
      <c r="H145" s="1314">
        <f>H146</f>
        <v>4229.0749999999998</v>
      </c>
      <c r="I145" s="759">
        <f t="shared" ref="I145:I146" si="15">H145/D145*100</f>
        <v>100</v>
      </c>
      <c r="J145" s="2127"/>
    </row>
    <row r="146" spans="1:10" s="1292" customFormat="1" ht="94.5" customHeight="1" x14ac:dyDescent="0.25">
      <c r="A146" s="2122"/>
      <c r="B146" s="2124"/>
      <c r="C146" s="1313" t="s">
        <v>19</v>
      </c>
      <c r="D146" s="1314">
        <f>D141</f>
        <v>4229.0749999999998</v>
      </c>
      <c r="E146" s="1314">
        <f>E141</f>
        <v>4229.0749999999998</v>
      </c>
      <c r="F146" s="759">
        <f>E146/D146*100</f>
        <v>100</v>
      </c>
      <c r="G146" s="2126"/>
      <c r="H146" s="1314">
        <f>H141</f>
        <v>4229.0749999999998</v>
      </c>
      <c r="I146" s="759">
        <f t="shared" si="15"/>
        <v>100</v>
      </c>
      <c r="J146" s="2128"/>
    </row>
    <row r="147" spans="1:10" s="1292" customFormat="1" ht="18.75" customHeight="1" x14ac:dyDescent="0.25">
      <c r="A147" s="2112" t="s">
        <v>353</v>
      </c>
      <c r="B147" s="2113"/>
      <c r="C147" s="2113"/>
      <c r="D147" s="2113"/>
      <c r="E147" s="2113"/>
      <c r="F147" s="2113"/>
      <c r="G147" s="2113"/>
      <c r="H147" s="2113"/>
      <c r="I147" s="2113"/>
      <c r="J147" s="2113"/>
    </row>
    <row r="148" spans="1:10" s="1292" customFormat="1" ht="90" customHeight="1" x14ac:dyDescent="0.25">
      <c r="A148" s="1311" t="s">
        <v>9</v>
      </c>
      <c r="B148" s="1312" t="s">
        <v>214</v>
      </c>
      <c r="C148" s="1313" t="s">
        <v>19</v>
      </c>
      <c r="D148" s="1314">
        <f>D149+D153</f>
        <v>46315.99</v>
      </c>
      <c r="E148" s="1314">
        <f>E149+E153</f>
        <v>32676.18</v>
      </c>
      <c r="F148" s="759">
        <f>E148/D148*100</f>
        <v>70.550537730058238</v>
      </c>
      <c r="G148" s="1315"/>
      <c r="H148" s="1314">
        <f>H149+H153</f>
        <v>32676.18</v>
      </c>
      <c r="I148" s="759">
        <f>H148/D148*100</f>
        <v>70.550537730058238</v>
      </c>
      <c r="J148" s="1322"/>
    </row>
    <row r="149" spans="1:10" s="1292" customFormat="1" ht="112.5" customHeight="1" x14ac:dyDescent="0.25">
      <c r="A149" s="1300" t="s">
        <v>21</v>
      </c>
      <c r="B149" s="1297" t="s">
        <v>1252</v>
      </c>
      <c r="C149" s="1294" t="s">
        <v>19</v>
      </c>
      <c r="D149" s="1301">
        <v>46315.99</v>
      </c>
      <c r="E149" s="1301">
        <v>32676.18</v>
      </c>
      <c r="F149" s="1276">
        <f>E149/D149*100</f>
        <v>70.550537730058238</v>
      </c>
      <c r="G149" s="1303" t="s">
        <v>355</v>
      </c>
      <c r="H149" s="1301">
        <f>E149</f>
        <v>32676.18</v>
      </c>
      <c r="I149" s="1276">
        <f>H149/D149*100</f>
        <v>70.550537730058238</v>
      </c>
      <c r="J149" s="1317"/>
    </row>
    <row r="150" spans="1:10" s="1292" customFormat="1" ht="95.25" hidden="1" customHeight="1" x14ac:dyDescent="0.25">
      <c r="A150" s="1300" t="s">
        <v>200</v>
      </c>
      <c r="B150" s="1297" t="s">
        <v>354</v>
      </c>
      <c r="C150" s="1294" t="s">
        <v>19</v>
      </c>
      <c r="D150" s="1301">
        <v>41641.800000000003</v>
      </c>
      <c r="E150" s="1301">
        <v>10755.4</v>
      </c>
      <c r="F150" s="1276">
        <f>E150/D150*100</f>
        <v>25.828374373826296</v>
      </c>
      <c r="G150" s="1302"/>
      <c r="H150" s="1301">
        <v>10755.4</v>
      </c>
      <c r="I150" s="1276">
        <f>H150/D150*100</f>
        <v>25.828374373826296</v>
      </c>
      <c r="J150" s="1317"/>
    </row>
    <row r="151" spans="1:10" s="1292" customFormat="1" ht="249.75" hidden="1" customHeight="1" x14ac:dyDescent="0.25">
      <c r="A151" s="2129" t="s">
        <v>201</v>
      </c>
      <c r="B151" s="2131" t="s">
        <v>356</v>
      </c>
      <c r="C151" s="2133" t="s">
        <v>19</v>
      </c>
      <c r="D151" s="2135">
        <v>1181.5999999999999</v>
      </c>
      <c r="E151" s="2135">
        <v>177.4</v>
      </c>
      <c r="F151" s="2137">
        <f>E151/D151*100</f>
        <v>15.013540961408262</v>
      </c>
      <c r="G151" s="2139"/>
      <c r="H151" s="2135">
        <v>177.4</v>
      </c>
      <c r="I151" s="2137">
        <f>H151/D151*100</f>
        <v>15.013540961408262</v>
      </c>
      <c r="J151" s="2141"/>
    </row>
    <row r="152" spans="1:10" s="1292" customFormat="1" ht="202.5" hidden="1" customHeight="1" x14ac:dyDescent="0.25">
      <c r="A152" s="2130"/>
      <c r="B152" s="2132"/>
      <c r="C152" s="2134"/>
      <c r="D152" s="2136"/>
      <c r="E152" s="2136"/>
      <c r="F152" s="2138"/>
      <c r="G152" s="2140"/>
      <c r="H152" s="2136"/>
      <c r="I152" s="2138"/>
      <c r="J152" s="2142"/>
    </row>
    <row r="153" spans="1:10" s="1292" customFormat="1" ht="96" hidden="1" customHeight="1" x14ac:dyDescent="0.25">
      <c r="A153" s="1300" t="s">
        <v>26</v>
      </c>
      <c r="B153" s="1297" t="s">
        <v>357</v>
      </c>
      <c r="C153" s="1294" t="s">
        <v>19</v>
      </c>
      <c r="D153" s="1301">
        <v>0</v>
      </c>
      <c r="E153" s="1301">
        <v>0</v>
      </c>
      <c r="F153" s="1276">
        <v>0</v>
      </c>
      <c r="G153" s="1302"/>
      <c r="H153" s="1301">
        <v>0</v>
      </c>
      <c r="I153" s="1276">
        <v>0</v>
      </c>
      <c r="J153" s="1317" t="s">
        <v>659</v>
      </c>
    </row>
    <row r="154" spans="1:10" s="1292" customFormat="1" ht="30" hidden="1" customHeight="1" x14ac:dyDescent="0.25">
      <c r="A154" s="2121" t="s">
        <v>304</v>
      </c>
      <c r="B154" s="2146" t="s">
        <v>682</v>
      </c>
      <c r="C154" s="1313" t="s">
        <v>15</v>
      </c>
      <c r="D154" s="1314">
        <f>D155+D156</f>
        <v>2515</v>
      </c>
      <c r="E154" s="1314">
        <f>E155+E156</f>
        <v>0</v>
      </c>
      <c r="F154" s="759">
        <f>E154/D154*100</f>
        <v>0</v>
      </c>
      <c r="G154" s="2125"/>
      <c r="H154" s="1314">
        <f>H155+H156</f>
        <v>0</v>
      </c>
      <c r="I154" s="759">
        <f>H154/D154*100</f>
        <v>0</v>
      </c>
      <c r="J154" s="2127"/>
    </row>
    <row r="155" spans="1:10" s="1292" customFormat="1" ht="82.5" hidden="1" customHeight="1" x14ac:dyDescent="0.25">
      <c r="A155" s="2153"/>
      <c r="B155" s="2147"/>
      <c r="C155" s="1313" t="s">
        <v>16</v>
      </c>
      <c r="D155" s="1314">
        <f>D158</f>
        <v>2515</v>
      </c>
      <c r="E155" s="1314">
        <f>E158</f>
        <v>0</v>
      </c>
      <c r="F155" s="759">
        <f>E155/D155*100</f>
        <v>0</v>
      </c>
      <c r="G155" s="2144"/>
      <c r="H155" s="1314">
        <f>H158</f>
        <v>0</v>
      </c>
      <c r="I155" s="759">
        <f>H155/D155*100</f>
        <v>0</v>
      </c>
      <c r="J155" s="2145"/>
    </row>
    <row r="156" spans="1:10" s="1292" customFormat="1" ht="97.5" hidden="1" customHeight="1" x14ac:dyDescent="0.25">
      <c r="A156" s="2122"/>
      <c r="B156" s="2148"/>
      <c r="C156" s="1313" t="s">
        <v>19</v>
      </c>
      <c r="D156" s="1314">
        <f>D159</f>
        <v>0</v>
      </c>
      <c r="E156" s="1314">
        <f>E159</f>
        <v>0</v>
      </c>
      <c r="F156" s="759">
        <v>0</v>
      </c>
      <c r="G156" s="2126"/>
      <c r="H156" s="1314">
        <f>H159</f>
        <v>0</v>
      </c>
      <c r="I156" s="759">
        <v>0</v>
      </c>
      <c r="J156" s="2128"/>
    </row>
    <row r="157" spans="1:10" s="1292" customFormat="1" ht="33" hidden="1" customHeight="1" x14ac:dyDescent="0.25">
      <c r="A157" s="2129" t="s">
        <v>13</v>
      </c>
      <c r="B157" s="2131" t="s">
        <v>683</v>
      </c>
      <c r="C157" s="1294" t="s">
        <v>15</v>
      </c>
      <c r="D157" s="1301">
        <f>D158+D159</f>
        <v>2515</v>
      </c>
      <c r="E157" s="1301">
        <f>E158+E159</f>
        <v>0</v>
      </c>
      <c r="F157" s="1276">
        <f>E157/D157*100</f>
        <v>0</v>
      </c>
      <c r="G157" s="2139"/>
      <c r="H157" s="1301">
        <f>H158+H159</f>
        <v>0</v>
      </c>
      <c r="I157" s="1276">
        <f>H157/D157*100</f>
        <v>0</v>
      </c>
      <c r="J157" s="2133" t="s">
        <v>1012</v>
      </c>
    </row>
    <row r="158" spans="1:10" s="1292" customFormat="1" ht="81" hidden="1" customHeight="1" x14ac:dyDescent="0.25">
      <c r="A158" s="2149"/>
      <c r="B158" s="2150"/>
      <c r="C158" s="1294" t="s">
        <v>16</v>
      </c>
      <c r="D158" s="1301">
        <v>2515</v>
      </c>
      <c r="E158" s="1301">
        <v>0</v>
      </c>
      <c r="F158" s="1276">
        <f>E158/D158*100</f>
        <v>0</v>
      </c>
      <c r="G158" s="2151"/>
      <c r="H158" s="1301">
        <v>0</v>
      </c>
      <c r="I158" s="1276">
        <f>H158/D158*100</f>
        <v>0</v>
      </c>
      <c r="J158" s="2152"/>
    </row>
    <row r="159" spans="1:10" s="1292" customFormat="1" ht="94.5" hidden="1" customHeight="1" x14ac:dyDescent="0.25">
      <c r="A159" s="2130"/>
      <c r="B159" s="2132"/>
      <c r="C159" s="1294" t="s">
        <v>19</v>
      </c>
      <c r="D159" s="1301">
        <v>0</v>
      </c>
      <c r="E159" s="1301">
        <v>0</v>
      </c>
      <c r="F159" s="1276">
        <v>0</v>
      </c>
      <c r="G159" s="2140"/>
      <c r="H159" s="1301">
        <v>0</v>
      </c>
      <c r="I159" s="1276">
        <v>0</v>
      </c>
      <c r="J159" s="2134"/>
    </row>
    <row r="160" spans="1:10" s="1292" customFormat="1" ht="166.5" customHeight="1" x14ac:dyDescent="0.25">
      <c r="A160" s="1300" t="s">
        <v>26</v>
      </c>
      <c r="B160" s="1297" t="s">
        <v>1253</v>
      </c>
      <c r="C160" s="1294" t="s">
        <v>19</v>
      </c>
      <c r="D160" s="1301">
        <v>0</v>
      </c>
      <c r="E160" s="1301">
        <v>0</v>
      </c>
      <c r="F160" s="1276">
        <v>0</v>
      </c>
      <c r="G160" s="1302"/>
      <c r="H160" s="1301">
        <v>0</v>
      </c>
      <c r="I160" s="1276">
        <v>0</v>
      </c>
      <c r="J160" s="1294" t="s">
        <v>1356</v>
      </c>
    </row>
    <row r="161" spans="1:10" s="1292" customFormat="1" ht="20.25" customHeight="1" x14ac:dyDescent="0.25">
      <c r="A161" s="2121"/>
      <c r="B161" s="2123" t="s">
        <v>358</v>
      </c>
      <c r="C161" s="1313" t="s">
        <v>15</v>
      </c>
      <c r="D161" s="1314">
        <f>D162</f>
        <v>46315.99</v>
      </c>
      <c r="E161" s="1314">
        <f>E162</f>
        <v>32676.18</v>
      </c>
      <c r="F161" s="759">
        <f t="shared" ref="F161:F165" si="16">E161/D161*100</f>
        <v>70.550537730058238</v>
      </c>
      <c r="G161" s="2125"/>
      <c r="H161" s="1314">
        <f>H162</f>
        <v>32676.18</v>
      </c>
      <c r="I161" s="759">
        <f t="shared" ref="I161:I165" si="17">H161/D161*100</f>
        <v>70.550537730058238</v>
      </c>
      <c r="J161" s="2127"/>
    </row>
    <row r="162" spans="1:10" s="1292" customFormat="1" ht="93" customHeight="1" x14ac:dyDescent="0.25">
      <c r="A162" s="2122"/>
      <c r="B162" s="2124"/>
      <c r="C162" s="1313" t="s">
        <v>19</v>
      </c>
      <c r="D162" s="1314">
        <f>D148+D156</f>
        <v>46315.99</v>
      </c>
      <c r="E162" s="1314">
        <f>E148</f>
        <v>32676.18</v>
      </c>
      <c r="F162" s="759">
        <f t="shared" si="16"/>
        <v>70.550537730058238</v>
      </c>
      <c r="G162" s="2126"/>
      <c r="H162" s="1314">
        <f>H148</f>
        <v>32676.18</v>
      </c>
      <c r="I162" s="759">
        <f t="shared" si="17"/>
        <v>70.550537730058238</v>
      </c>
      <c r="J162" s="2128"/>
    </row>
    <row r="163" spans="1:10" s="1292" customFormat="1" ht="18.75" customHeight="1" x14ac:dyDescent="0.25">
      <c r="A163" s="2143"/>
      <c r="B163" s="2112" t="s">
        <v>71</v>
      </c>
      <c r="C163" s="1313" t="s">
        <v>15</v>
      </c>
      <c r="D163" s="1314">
        <f>D164+D165</f>
        <v>238978.29799999998</v>
      </c>
      <c r="E163" s="1334">
        <f>E164+E165</f>
        <v>120789.09699999998</v>
      </c>
      <c r="F163" s="759">
        <f t="shared" si="16"/>
        <v>50.543960690522617</v>
      </c>
      <c r="G163" s="2125"/>
      <c r="H163" s="1314">
        <f>H164+H165</f>
        <v>120789.09699999998</v>
      </c>
      <c r="I163" s="759">
        <f t="shared" si="17"/>
        <v>50.543960690522617</v>
      </c>
      <c r="J163" s="2127"/>
    </row>
    <row r="164" spans="1:10" s="1292" customFormat="1" ht="72.75" customHeight="1" x14ac:dyDescent="0.25">
      <c r="A164" s="2143"/>
      <c r="B164" s="2112"/>
      <c r="C164" s="1313" t="s">
        <v>16</v>
      </c>
      <c r="D164" s="1314">
        <f>D58</f>
        <v>29196</v>
      </c>
      <c r="E164" s="1314">
        <f>E58</f>
        <v>3413.1089999999999</v>
      </c>
      <c r="F164" s="759">
        <f t="shared" si="16"/>
        <v>11.690330867242087</v>
      </c>
      <c r="G164" s="2144"/>
      <c r="H164" s="1314">
        <f>H58</f>
        <v>3413.1089999999999</v>
      </c>
      <c r="I164" s="759">
        <f t="shared" si="17"/>
        <v>11.690330867242087</v>
      </c>
      <c r="J164" s="2145"/>
    </row>
    <row r="165" spans="1:10" s="1292" customFormat="1" ht="91.5" customHeight="1" x14ac:dyDescent="0.25">
      <c r="A165" s="2143"/>
      <c r="B165" s="2112"/>
      <c r="C165" s="1313" t="s">
        <v>19</v>
      </c>
      <c r="D165" s="1332">
        <f>D59+D78+D91+D139+D146+D162</f>
        <v>209782.29799999998</v>
      </c>
      <c r="E165" s="1335">
        <f>E59+E78+E91+E139+E146+E162</f>
        <v>117375.98799999998</v>
      </c>
      <c r="F165" s="759">
        <f t="shared" si="16"/>
        <v>55.951331031753682</v>
      </c>
      <c r="G165" s="2126"/>
      <c r="H165" s="1332">
        <f>H59+H78+H91+H139+H146+H162</f>
        <v>117375.98799999998</v>
      </c>
      <c r="I165" s="759">
        <f t="shared" si="17"/>
        <v>55.951331031753682</v>
      </c>
      <c r="J165" s="2128"/>
    </row>
    <row r="166" spans="1:10" s="1292" customFormat="1" ht="24" customHeight="1" x14ac:dyDescent="0.25">
      <c r="C166" s="1295"/>
      <c r="G166" s="1333"/>
      <c r="J166" s="1333"/>
    </row>
    <row r="167" spans="1:10" s="1292" customFormat="1" ht="24" customHeight="1" x14ac:dyDescent="0.25">
      <c r="C167" s="1295"/>
      <c r="G167" s="1333"/>
      <c r="J167" s="1333"/>
    </row>
    <row r="168" spans="1:10" s="1292" customFormat="1" ht="24" customHeight="1" x14ac:dyDescent="0.25">
      <c r="C168" s="1295"/>
      <c r="G168" s="1333"/>
      <c r="J168" s="1333"/>
    </row>
    <row r="169" spans="1:10" s="1292" customFormat="1" ht="24" customHeight="1" x14ac:dyDescent="0.25">
      <c r="C169" s="1295"/>
      <c r="G169" s="1333"/>
      <c r="J169" s="1333"/>
    </row>
    <row r="170" spans="1:10" s="1292" customFormat="1" ht="24" customHeight="1" x14ac:dyDescent="0.25">
      <c r="C170" s="1295"/>
      <c r="G170" s="1333"/>
      <c r="J170" s="1333"/>
    </row>
    <row r="171" spans="1:10" s="1292" customFormat="1" ht="24" customHeight="1" x14ac:dyDescent="0.25">
      <c r="C171" s="1295"/>
      <c r="G171" s="1333"/>
      <c r="J171" s="1333"/>
    </row>
    <row r="172" spans="1:10" s="1292" customFormat="1" ht="24" customHeight="1" x14ac:dyDescent="0.25">
      <c r="C172" s="1295"/>
      <c r="G172" s="1333"/>
      <c r="J172" s="1333"/>
    </row>
    <row r="173" spans="1:10" s="1292" customFormat="1" ht="24" customHeight="1" x14ac:dyDescent="0.25">
      <c r="C173" s="1295"/>
      <c r="G173" s="1333"/>
      <c r="J173" s="1333"/>
    </row>
    <row r="174" spans="1:10" s="1292" customFormat="1" ht="24" customHeight="1" x14ac:dyDescent="0.25">
      <c r="C174" s="1295"/>
      <c r="G174" s="1333"/>
      <c r="J174" s="1333"/>
    </row>
    <row r="175" spans="1:10" s="1292" customFormat="1" ht="24" customHeight="1" x14ac:dyDescent="0.25">
      <c r="C175" s="1295"/>
      <c r="G175" s="1333"/>
      <c r="J175" s="1333"/>
    </row>
    <row r="176" spans="1:10" s="1292" customFormat="1" ht="24" customHeight="1" x14ac:dyDescent="0.25">
      <c r="C176" s="1295"/>
      <c r="G176" s="1333"/>
      <c r="J176" s="1333"/>
    </row>
    <row r="177" spans="3:10" s="1292" customFormat="1" ht="24" customHeight="1" x14ac:dyDescent="0.25">
      <c r="C177" s="1295"/>
      <c r="G177" s="1333"/>
      <c r="J177" s="1333"/>
    </row>
    <row r="178" spans="3:10" s="1292" customFormat="1" ht="24" customHeight="1" x14ac:dyDescent="0.25">
      <c r="C178" s="1295"/>
      <c r="G178" s="1333"/>
      <c r="J178" s="1333"/>
    </row>
    <row r="179" spans="3:10" s="1292" customFormat="1" ht="24" customHeight="1" x14ac:dyDescent="0.25">
      <c r="C179" s="1295"/>
      <c r="G179" s="1333"/>
      <c r="J179" s="1333"/>
    </row>
    <row r="180" spans="3:10" s="1292" customFormat="1" ht="24" customHeight="1" x14ac:dyDescent="0.25">
      <c r="C180" s="1295"/>
      <c r="G180" s="1333"/>
      <c r="J180" s="1333"/>
    </row>
    <row r="181" spans="3:10" s="1292" customFormat="1" ht="24" customHeight="1" x14ac:dyDescent="0.25">
      <c r="C181" s="1295"/>
      <c r="G181" s="1333"/>
      <c r="J181" s="1333"/>
    </row>
    <row r="182" spans="3:10" s="1292" customFormat="1" ht="24" customHeight="1" x14ac:dyDescent="0.25">
      <c r="C182" s="1295"/>
      <c r="G182" s="1333"/>
      <c r="J182" s="1333"/>
    </row>
    <row r="183" spans="3:10" s="1292" customFormat="1" ht="24" customHeight="1" x14ac:dyDescent="0.25">
      <c r="C183" s="1295"/>
      <c r="G183" s="1333"/>
      <c r="J183" s="1333"/>
    </row>
    <row r="184" spans="3:10" s="1292" customFormat="1" ht="24" customHeight="1" x14ac:dyDescent="0.25">
      <c r="C184" s="1295"/>
      <c r="G184" s="1333"/>
      <c r="J184" s="1333"/>
    </row>
    <row r="185" spans="3:10" s="1292" customFormat="1" ht="24" customHeight="1" x14ac:dyDescent="0.25">
      <c r="C185" s="1295"/>
      <c r="G185" s="1333"/>
      <c r="J185" s="1333"/>
    </row>
    <row r="186" spans="3:10" s="1292" customFormat="1" ht="24" customHeight="1" x14ac:dyDescent="0.25">
      <c r="C186" s="1295"/>
      <c r="G186" s="1333"/>
      <c r="J186" s="1333"/>
    </row>
    <row r="187" spans="3:10" s="1292" customFormat="1" ht="24" customHeight="1" x14ac:dyDescent="0.25">
      <c r="C187" s="1295"/>
      <c r="G187" s="1333"/>
      <c r="J187" s="1333"/>
    </row>
    <row r="188" spans="3:10" s="1292" customFormat="1" ht="24" customHeight="1" x14ac:dyDescent="0.25">
      <c r="C188" s="1295"/>
      <c r="G188" s="1333"/>
      <c r="J188" s="1333"/>
    </row>
    <row r="189" spans="3:10" s="1292" customFormat="1" ht="24" customHeight="1" x14ac:dyDescent="0.25">
      <c r="C189" s="1295"/>
      <c r="G189" s="1333"/>
      <c r="J189" s="1333"/>
    </row>
    <row r="190" spans="3:10" s="1292" customFormat="1" ht="24" customHeight="1" x14ac:dyDescent="0.25">
      <c r="C190" s="1295"/>
      <c r="G190" s="1333"/>
      <c r="J190" s="1333"/>
    </row>
    <row r="191" spans="3:10" s="1292" customFormat="1" ht="24" customHeight="1" x14ac:dyDescent="0.25">
      <c r="C191" s="1295"/>
      <c r="G191" s="1333"/>
      <c r="J191" s="1333"/>
    </row>
    <row r="192" spans="3:10" s="1292" customFormat="1" ht="24" customHeight="1" x14ac:dyDescent="0.25">
      <c r="C192" s="1295"/>
      <c r="G192" s="1333"/>
      <c r="J192" s="1333"/>
    </row>
    <row r="193" spans="3:10" s="1292" customFormat="1" ht="24" customHeight="1" x14ac:dyDescent="0.25">
      <c r="C193" s="1295"/>
      <c r="G193" s="1333"/>
      <c r="J193" s="1333"/>
    </row>
    <row r="194" spans="3:10" s="1292" customFormat="1" ht="24" customHeight="1" x14ac:dyDescent="0.25">
      <c r="C194" s="1295"/>
      <c r="G194" s="1333"/>
      <c r="J194" s="1333"/>
    </row>
    <row r="195" spans="3:10" s="1292" customFormat="1" ht="24" customHeight="1" x14ac:dyDescent="0.25">
      <c r="C195" s="1295"/>
      <c r="G195" s="1333"/>
      <c r="J195" s="1333"/>
    </row>
    <row r="196" spans="3:10" s="1292" customFormat="1" ht="24" customHeight="1" x14ac:dyDescent="0.25">
      <c r="C196" s="1295"/>
      <c r="G196" s="1333"/>
      <c r="J196" s="1333"/>
    </row>
    <row r="197" spans="3:10" s="1292" customFormat="1" ht="24" customHeight="1" x14ac:dyDescent="0.25">
      <c r="C197" s="1295"/>
      <c r="G197" s="1333"/>
      <c r="J197" s="1333"/>
    </row>
    <row r="198" spans="3:10" s="1292" customFormat="1" ht="24" customHeight="1" x14ac:dyDescent="0.25">
      <c r="C198" s="1295"/>
      <c r="G198" s="1333"/>
      <c r="J198" s="1333"/>
    </row>
    <row r="199" spans="3:10" s="1292" customFormat="1" ht="24" customHeight="1" x14ac:dyDescent="0.25">
      <c r="C199" s="1295"/>
      <c r="G199" s="1333"/>
      <c r="J199" s="1333"/>
    </row>
    <row r="200" spans="3:10" s="1292" customFormat="1" ht="24" customHeight="1" x14ac:dyDescent="0.25">
      <c r="C200" s="1295"/>
      <c r="G200" s="1333"/>
      <c r="J200" s="1333"/>
    </row>
    <row r="201" spans="3:10" s="1292" customFormat="1" ht="24" customHeight="1" x14ac:dyDescent="0.25">
      <c r="C201" s="1295"/>
      <c r="G201" s="1333"/>
      <c r="J201" s="1333"/>
    </row>
    <row r="202" spans="3:10" s="1292" customFormat="1" ht="24" customHeight="1" x14ac:dyDescent="0.25">
      <c r="C202" s="1295"/>
      <c r="G202" s="1333"/>
      <c r="J202" s="1333"/>
    </row>
    <row r="203" spans="3:10" s="1292" customFormat="1" ht="24" customHeight="1" x14ac:dyDescent="0.25">
      <c r="C203" s="1295"/>
      <c r="G203" s="1333"/>
      <c r="J203" s="1333"/>
    </row>
    <row r="204" spans="3:10" s="1292" customFormat="1" ht="24" customHeight="1" x14ac:dyDescent="0.25">
      <c r="C204" s="1295"/>
      <c r="G204" s="1333"/>
      <c r="J204" s="1333"/>
    </row>
    <row r="205" spans="3:10" s="1292" customFormat="1" ht="24" customHeight="1" x14ac:dyDescent="0.25">
      <c r="C205" s="1295"/>
      <c r="G205" s="1333"/>
      <c r="J205" s="1333"/>
    </row>
    <row r="206" spans="3:10" s="1292" customFormat="1" ht="24" customHeight="1" x14ac:dyDescent="0.25">
      <c r="C206" s="1295"/>
      <c r="G206" s="1333"/>
      <c r="J206" s="1333"/>
    </row>
    <row r="207" spans="3:10" s="1292" customFormat="1" ht="24" customHeight="1" x14ac:dyDescent="0.25">
      <c r="C207" s="1295"/>
      <c r="G207" s="1333"/>
      <c r="J207" s="1333"/>
    </row>
    <row r="208" spans="3:10" s="1292" customFormat="1" ht="24" customHeight="1" x14ac:dyDescent="0.25">
      <c r="C208" s="1295"/>
      <c r="G208" s="1333"/>
      <c r="J208" s="1333"/>
    </row>
    <row r="209" spans="3:10" s="1292" customFormat="1" ht="24" customHeight="1" x14ac:dyDescent="0.25">
      <c r="C209" s="1295"/>
      <c r="G209" s="1333"/>
      <c r="J209" s="1333"/>
    </row>
    <row r="210" spans="3:10" s="1292" customFormat="1" ht="24" customHeight="1" x14ac:dyDescent="0.25">
      <c r="C210" s="1295"/>
      <c r="G210" s="1333"/>
      <c r="J210" s="1333"/>
    </row>
    <row r="211" spans="3:10" s="1292" customFormat="1" ht="24" customHeight="1" x14ac:dyDescent="0.25">
      <c r="C211" s="1295"/>
      <c r="G211" s="1333"/>
      <c r="J211" s="1333"/>
    </row>
  </sheetData>
  <mergeCells count="94">
    <mergeCell ref="A163:A165"/>
    <mergeCell ref="B163:B165"/>
    <mergeCell ref="G163:G165"/>
    <mergeCell ref="J163:J165"/>
    <mergeCell ref="B154:B156"/>
    <mergeCell ref="G154:G156"/>
    <mergeCell ref="J154:J156"/>
    <mergeCell ref="A161:A162"/>
    <mergeCell ref="B161:B162"/>
    <mergeCell ref="G161:G162"/>
    <mergeCell ref="J161:J162"/>
    <mergeCell ref="A157:A159"/>
    <mergeCell ref="B157:B159"/>
    <mergeCell ref="G157:G159"/>
    <mergeCell ref="J157:J159"/>
    <mergeCell ref="A154:A156"/>
    <mergeCell ref="A147:J147"/>
    <mergeCell ref="A151:A152"/>
    <mergeCell ref="B151:B152"/>
    <mergeCell ref="C151:C152"/>
    <mergeCell ref="D151:D152"/>
    <mergeCell ref="E151:E152"/>
    <mergeCell ref="F151:F152"/>
    <mergeCell ref="G151:G152"/>
    <mergeCell ref="H151:H152"/>
    <mergeCell ref="I151:I152"/>
    <mergeCell ref="J151:J152"/>
    <mergeCell ref="A125:J125"/>
    <mergeCell ref="A140:J140"/>
    <mergeCell ref="A145:A146"/>
    <mergeCell ref="B145:B146"/>
    <mergeCell ref="G145:G146"/>
    <mergeCell ref="J145:J146"/>
    <mergeCell ref="A118:J118"/>
    <mergeCell ref="A60:J60"/>
    <mergeCell ref="A72:A73"/>
    <mergeCell ref="B72:B73"/>
    <mergeCell ref="C72:C73"/>
    <mergeCell ref="D72:D73"/>
    <mergeCell ref="E72:E73"/>
    <mergeCell ref="F72:F73"/>
    <mergeCell ref="G72:G73"/>
    <mergeCell ref="H72:H73"/>
    <mergeCell ref="I72:I73"/>
    <mergeCell ref="J72:J73"/>
    <mergeCell ref="D77:J77"/>
    <mergeCell ref="A79:J79"/>
    <mergeCell ref="A92:J92"/>
    <mergeCell ref="D116:J116"/>
    <mergeCell ref="A46:A48"/>
    <mergeCell ref="B46:B48"/>
    <mergeCell ref="G46:G48"/>
    <mergeCell ref="J46:J48"/>
    <mergeCell ref="A57:A59"/>
    <mergeCell ref="B57:B59"/>
    <mergeCell ref="G57:G59"/>
    <mergeCell ref="J57:J59"/>
    <mergeCell ref="A42:A44"/>
    <mergeCell ref="B42:B44"/>
    <mergeCell ref="G42:G44"/>
    <mergeCell ref="J42:J44"/>
    <mergeCell ref="D24:J24"/>
    <mergeCell ref="D25:J25"/>
    <mergeCell ref="A26:A28"/>
    <mergeCell ref="B26:B28"/>
    <mergeCell ref="G26:G28"/>
    <mergeCell ref="J26:J28"/>
    <mergeCell ref="D32:J32"/>
    <mergeCell ref="A33:A35"/>
    <mergeCell ref="B33:B35"/>
    <mergeCell ref="G33:G35"/>
    <mergeCell ref="J33:J35"/>
    <mergeCell ref="D23:J23"/>
    <mergeCell ref="D17:J17"/>
    <mergeCell ref="A18:A19"/>
    <mergeCell ref="B18:B19"/>
    <mergeCell ref="G18:G19"/>
    <mergeCell ref="J18:J19"/>
    <mergeCell ref="A21:A22"/>
    <mergeCell ref="B21:B22"/>
    <mergeCell ref="C21:C22"/>
    <mergeCell ref="D21:D22"/>
    <mergeCell ref="E21:E22"/>
    <mergeCell ref="F21:F22"/>
    <mergeCell ref="G21:G22"/>
    <mergeCell ref="H21:H22"/>
    <mergeCell ref="I21:I22"/>
    <mergeCell ref="J21:J22"/>
    <mergeCell ref="D13:J13"/>
    <mergeCell ref="A1:J1"/>
    <mergeCell ref="A2:J2"/>
    <mergeCell ref="A3:J3"/>
    <mergeCell ref="A7:J7"/>
    <mergeCell ref="C9:J9"/>
  </mergeCells>
  <pageMargins left="0.78740157480314965" right="0.39370078740157483" top="0.78740157480314965" bottom="0.78740157480314965" header="0.51181102362204722" footer="0.39370078740157483"/>
  <pageSetup paperSize="9" scale="60" firstPageNumber="57" orientation="landscape" useFirstPageNumber="1" r:id="rId1"/>
  <headerFooter>
    <oddFooter>&amp;R&amp;"Times New Roman,обычный"&amp;14&amp;P</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104"/>
  <sheetViews>
    <sheetView view="pageBreakPreview" topLeftCell="A88" zoomScale="60" zoomScaleNormal="80" zoomScalePageLayoutView="70" workbookViewId="0">
      <selection activeCell="L55" sqref="L55"/>
    </sheetView>
  </sheetViews>
  <sheetFormatPr defaultColWidth="8.7109375" defaultRowHeight="18" x14ac:dyDescent="0.25"/>
  <cols>
    <col min="1" max="1" width="8.7109375" style="86" customWidth="1"/>
    <col min="2" max="2" width="45.7109375" style="4" customWidth="1"/>
    <col min="3" max="3" width="15.7109375" style="4" customWidth="1"/>
    <col min="4" max="5" width="17.7109375" style="407" customWidth="1"/>
    <col min="6" max="6" width="12.7109375" style="85" customWidth="1"/>
    <col min="7" max="7" width="35.7109375" style="4" customWidth="1"/>
    <col min="8" max="8" width="17.7109375" style="407" customWidth="1"/>
    <col min="9" max="9" width="12.7109375" style="4" customWidth="1"/>
    <col min="10" max="10" width="30.7109375" style="4" customWidth="1"/>
    <col min="11" max="11" width="8.7109375" style="4"/>
    <col min="12" max="12" width="37.140625" style="4" customWidth="1"/>
    <col min="13" max="17" width="8.7109375" style="4"/>
    <col min="18" max="18" width="10.5703125" style="4" bestFit="1" customWidth="1"/>
    <col min="19" max="256" width="8.7109375" style="4"/>
    <col min="257" max="257" width="8.7109375" style="4" customWidth="1"/>
    <col min="258" max="258" width="45.7109375" style="4" customWidth="1"/>
    <col min="259" max="259" width="15.7109375" style="4" customWidth="1"/>
    <col min="260" max="261" width="17.7109375" style="4" customWidth="1"/>
    <col min="262" max="262" width="15.28515625" style="4" customWidth="1"/>
    <col min="263" max="263" width="35.7109375" style="4" customWidth="1"/>
    <col min="264" max="264" width="17.7109375" style="4" customWidth="1"/>
    <col min="265" max="265" width="15.28515625" style="4" customWidth="1"/>
    <col min="266" max="266" width="30.7109375" style="4" customWidth="1"/>
    <col min="267" max="512" width="8.7109375" style="4"/>
    <col min="513" max="513" width="8.7109375" style="4" customWidth="1"/>
    <col min="514" max="514" width="45.7109375" style="4" customWidth="1"/>
    <col min="515" max="515" width="15.7109375" style="4" customWidth="1"/>
    <col min="516" max="517" width="17.7109375" style="4" customWidth="1"/>
    <col min="518" max="518" width="15.28515625" style="4" customWidth="1"/>
    <col min="519" max="519" width="35.7109375" style="4" customWidth="1"/>
    <col min="520" max="520" width="17.7109375" style="4" customWidth="1"/>
    <col min="521" max="521" width="15.28515625" style="4" customWidth="1"/>
    <col min="522" max="522" width="30.7109375" style="4" customWidth="1"/>
    <col min="523" max="768" width="8.7109375" style="4"/>
    <col min="769" max="769" width="8.7109375" style="4" customWidth="1"/>
    <col min="770" max="770" width="45.7109375" style="4" customWidth="1"/>
    <col min="771" max="771" width="15.7109375" style="4" customWidth="1"/>
    <col min="772" max="773" width="17.7109375" style="4" customWidth="1"/>
    <col min="774" max="774" width="15.28515625" style="4" customWidth="1"/>
    <col min="775" max="775" width="35.7109375" style="4" customWidth="1"/>
    <col min="776" max="776" width="17.7109375" style="4" customWidth="1"/>
    <col min="777" max="777" width="15.28515625" style="4" customWidth="1"/>
    <col min="778" max="778" width="30.7109375" style="4" customWidth="1"/>
    <col min="779" max="1024" width="8.7109375" style="4"/>
    <col min="1025" max="1025" width="8.7109375" style="4" customWidth="1"/>
    <col min="1026" max="1026" width="45.7109375" style="4" customWidth="1"/>
    <col min="1027" max="1027" width="15.7109375" style="4" customWidth="1"/>
    <col min="1028" max="1029" width="17.7109375" style="4" customWidth="1"/>
    <col min="1030" max="1030" width="15.28515625" style="4" customWidth="1"/>
    <col min="1031" max="1031" width="35.7109375" style="4" customWidth="1"/>
    <col min="1032" max="1032" width="17.7109375" style="4" customWidth="1"/>
    <col min="1033" max="1033" width="15.28515625" style="4" customWidth="1"/>
    <col min="1034" max="1034" width="30.7109375" style="4" customWidth="1"/>
    <col min="1035" max="1280" width="8.7109375" style="4"/>
    <col min="1281" max="1281" width="8.7109375" style="4" customWidth="1"/>
    <col min="1282" max="1282" width="45.7109375" style="4" customWidth="1"/>
    <col min="1283" max="1283" width="15.7109375" style="4" customWidth="1"/>
    <col min="1284" max="1285" width="17.7109375" style="4" customWidth="1"/>
    <col min="1286" max="1286" width="15.28515625" style="4" customWidth="1"/>
    <col min="1287" max="1287" width="35.7109375" style="4" customWidth="1"/>
    <col min="1288" max="1288" width="17.7109375" style="4" customWidth="1"/>
    <col min="1289" max="1289" width="15.28515625" style="4" customWidth="1"/>
    <col min="1290" max="1290" width="30.7109375" style="4" customWidth="1"/>
    <col min="1291" max="1536" width="8.7109375" style="4"/>
    <col min="1537" max="1537" width="8.7109375" style="4" customWidth="1"/>
    <col min="1538" max="1538" width="45.7109375" style="4" customWidth="1"/>
    <col min="1539" max="1539" width="15.7109375" style="4" customWidth="1"/>
    <col min="1540" max="1541" width="17.7109375" style="4" customWidth="1"/>
    <col min="1542" max="1542" width="15.28515625" style="4" customWidth="1"/>
    <col min="1543" max="1543" width="35.7109375" style="4" customWidth="1"/>
    <col min="1544" max="1544" width="17.7109375" style="4" customWidth="1"/>
    <col min="1545" max="1545" width="15.28515625" style="4" customWidth="1"/>
    <col min="1546" max="1546" width="30.7109375" style="4" customWidth="1"/>
    <col min="1547" max="1792" width="8.7109375" style="4"/>
    <col min="1793" max="1793" width="8.7109375" style="4" customWidth="1"/>
    <col min="1794" max="1794" width="45.7109375" style="4" customWidth="1"/>
    <col min="1795" max="1795" width="15.7109375" style="4" customWidth="1"/>
    <col min="1796" max="1797" width="17.7109375" style="4" customWidth="1"/>
    <col min="1798" max="1798" width="15.28515625" style="4" customWidth="1"/>
    <col min="1799" max="1799" width="35.7109375" style="4" customWidth="1"/>
    <col min="1800" max="1800" width="17.7109375" style="4" customWidth="1"/>
    <col min="1801" max="1801" width="15.28515625" style="4" customWidth="1"/>
    <col min="1802" max="1802" width="30.7109375" style="4" customWidth="1"/>
    <col min="1803" max="2048" width="8.7109375" style="4"/>
    <col min="2049" max="2049" width="8.7109375" style="4" customWidth="1"/>
    <col min="2050" max="2050" width="45.7109375" style="4" customWidth="1"/>
    <col min="2051" max="2051" width="15.7109375" style="4" customWidth="1"/>
    <col min="2052" max="2053" width="17.7109375" style="4" customWidth="1"/>
    <col min="2054" max="2054" width="15.28515625" style="4" customWidth="1"/>
    <col min="2055" max="2055" width="35.7109375" style="4" customWidth="1"/>
    <col min="2056" max="2056" width="17.7109375" style="4" customWidth="1"/>
    <col min="2057" max="2057" width="15.28515625" style="4" customWidth="1"/>
    <col min="2058" max="2058" width="30.7109375" style="4" customWidth="1"/>
    <col min="2059" max="2304" width="8.7109375" style="4"/>
    <col min="2305" max="2305" width="8.7109375" style="4" customWidth="1"/>
    <col min="2306" max="2306" width="45.7109375" style="4" customWidth="1"/>
    <col min="2307" max="2307" width="15.7109375" style="4" customWidth="1"/>
    <col min="2308" max="2309" width="17.7109375" style="4" customWidth="1"/>
    <col min="2310" max="2310" width="15.28515625" style="4" customWidth="1"/>
    <col min="2311" max="2311" width="35.7109375" style="4" customWidth="1"/>
    <col min="2312" max="2312" width="17.7109375" style="4" customWidth="1"/>
    <col min="2313" max="2313" width="15.28515625" style="4" customWidth="1"/>
    <col min="2314" max="2314" width="30.7109375" style="4" customWidth="1"/>
    <col min="2315" max="2560" width="8.7109375" style="4"/>
    <col min="2561" max="2561" width="8.7109375" style="4" customWidth="1"/>
    <col min="2562" max="2562" width="45.7109375" style="4" customWidth="1"/>
    <col min="2563" max="2563" width="15.7109375" style="4" customWidth="1"/>
    <col min="2564" max="2565" width="17.7109375" style="4" customWidth="1"/>
    <col min="2566" max="2566" width="15.28515625" style="4" customWidth="1"/>
    <col min="2567" max="2567" width="35.7109375" style="4" customWidth="1"/>
    <col min="2568" max="2568" width="17.7109375" style="4" customWidth="1"/>
    <col min="2569" max="2569" width="15.28515625" style="4" customWidth="1"/>
    <col min="2570" max="2570" width="30.7109375" style="4" customWidth="1"/>
    <col min="2571" max="2816" width="8.7109375" style="4"/>
    <col min="2817" max="2817" width="8.7109375" style="4" customWidth="1"/>
    <col min="2818" max="2818" width="45.7109375" style="4" customWidth="1"/>
    <col min="2819" max="2819" width="15.7109375" style="4" customWidth="1"/>
    <col min="2820" max="2821" width="17.7109375" style="4" customWidth="1"/>
    <col min="2822" max="2822" width="15.28515625" style="4" customWidth="1"/>
    <col min="2823" max="2823" width="35.7109375" style="4" customWidth="1"/>
    <col min="2824" max="2824" width="17.7109375" style="4" customWidth="1"/>
    <col min="2825" max="2825" width="15.28515625" style="4" customWidth="1"/>
    <col min="2826" max="2826" width="30.7109375" style="4" customWidth="1"/>
    <col min="2827" max="3072" width="8.7109375" style="4"/>
    <col min="3073" max="3073" width="8.7109375" style="4" customWidth="1"/>
    <col min="3074" max="3074" width="45.7109375" style="4" customWidth="1"/>
    <col min="3075" max="3075" width="15.7109375" style="4" customWidth="1"/>
    <col min="3076" max="3077" width="17.7109375" style="4" customWidth="1"/>
    <col min="3078" max="3078" width="15.28515625" style="4" customWidth="1"/>
    <col min="3079" max="3079" width="35.7109375" style="4" customWidth="1"/>
    <col min="3080" max="3080" width="17.7109375" style="4" customWidth="1"/>
    <col min="3081" max="3081" width="15.28515625" style="4" customWidth="1"/>
    <col min="3082" max="3082" width="30.7109375" style="4" customWidth="1"/>
    <col min="3083" max="3328" width="8.7109375" style="4"/>
    <col min="3329" max="3329" width="8.7109375" style="4" customWidth="1"/>
    <col min="3330" max="3330" width="45.7109375" style="4" customWidth="1"/>
    <col min="3331" max="3331" width="15.7109375" style="4" customWidth="1"/>
    <col min="3332" max="3333" width="17.7109375" style="4" customWidth="1"/>
    <col min="3334" max="3334" width="15.28515625" style="4" customWidth="1"/>
    <col min="3335" max="3335" width="35.7109375" style="4" customWidth="1"/>
    <col min="3336" max="3336" width="17.7109375" style="4" customWidth="1"/>
    <col min="3337" max="3337" width="15.28515625" style="4" customWidth="1"/>
    <col min="3338" max="3338" width="30.7109375" style="4" customWidth="1"/>
    <col min="3339" max="3584" width="8.7109375" style="4"/>
    <col min="3585" max="3585" width="8.7109375" style="4" customWidth="1"/>
    <col min="3586" max="3586" width="45.7109375" style="4" customWidth="1"/>
    <col min="3587" max="3587" width="15.7109375" style="4" customWidth="1"/>
    <col min="3588" max="3589" width="17.7109375" style="4" customWidth="1"/>
    <col min="3590" max="3590" width="15.28515625" style="4" customWidth="1"/>
    <col min="3591" max="3591" width="35.7109375" style="4" customWidth="1"/>
    <col min="3592" max="3592" width="17.7109375" style="4" customWidth="1"/>
    <col min="3593" max="3593" width="15.28515625" style="4" customWidth="1"/>
    <col min="3594" max="3594" width="30.7109375" style="4" customWidth="1"/>
    <col min="3595" max="3840" width="8.7109375" style="4"/>
    <col min="3841" max="3841" width="8.7109375" style="4" customWidth="1"/>
    <col min="3842" max="3842" width="45.7109375" style="4" customWidth="1"/>
    <col min="3843" max="3843" width="15.7109375" style="4" customWidth="1"/>
    <col min="3844" max="3845" width="17.7109375" style="4" customWidth="1"/>
    <col min="3846" max="3846" width="15.28515625" style="4" customWidth="1"/>
    <col min="3847" max="3847" width="35.7109375" style="4" customWidth="1"/>
    <col min="3848" max="3848" width="17.7109375" style="4" customWidth="1"/>
    <col min="3849" max="3849" width="15.28515625" style="4" customWidth="1"/>
    <col min="3850" max="3850" width="30.7109375" style="4" customWidth="1"/>
    <col min="3851" max="4096" width="8.7109375" style="4"/>
    <col min="4097" max="4097" width="8.7109375" style="4" customWidth="1"/>
    <col min="4098" max="4098" width="45.7109375" style="4" customWidth="1"/>
    <col min="4099" max="4099" width="15.7109375" style="4" customWidth="1"/>
    <col min="4100" max="4101" width="17.7109375" style="4" customWidth="1"/>
    <col min="4102" max="4102" width="15.28515625" style="4" customWidth="1"/>
    <col min="4103" max="4103" width="35.7109375" style="4" customWidth="1"/>
    <col min="4104" max="4104" width="17.7109375" style="4" customWidth="1"/>
    <col min="4105" max="4105" width="15.28515625" style="4" customWidth="1"/>
    <col min="4106" max="4106" width="30.7109375" style="4" customWidth="1"/>
    <col min="4107" max="4352" width="8.7109375" style="4"/>
    <col min="4353" max="4353" width="8.7109375" style="4" customWidth="1"/>
    <col min="4354" max="4354" width="45.7109375" style="4" customWidth="1"/>
    <col min="4355" max="4355" width="15.7109375" style="4" customWidth="1"/>
    <col min="4356" max="4357" width="17.7109375" style="4" customWidth="1"/>
    <col min="4358" max="4358" width="15.28515625" style="4" customWidth="1"/>
    <col min="4359" max="4359" width="35.7109375" style="4" customWidth="1"/>
    <col min="4360" max="4360" width="17.7109375" style="4" customWidth="1"/>
    <col min="4361" max="4361" width="15.28515625" style="4" customWidth="1"/>
    <col min="4362" max="4362" width="30.7109375" style="4" customWidth="1"/>
    <col min="4363" max="4608" width="8.7109375" style="4"/>
    <col min="4609" max="4609" width="8.7109375" style="4" customWidth="1"/>
    <col min="4610" max="4610" width="45.7109375" style="4" customWidth="1"/>
    <col min="4611" max="4611" width="15.7109375" style="4" customWidth="1"/>
    <col min="4612" max="4613" width="17.7109375" style="4" customWidth="1"/>
    <col min="4614" max="4614" width="15.28515625" style="4" customWidth="1"/>
    <col min="4615" max="4615" width="35.7109375" style="4" customWidth="1"/>
    <col min="4616" max="4616" width="17.7109375" style="4" customWidth="1"/>
    <col min="4617" max="4617" width="15.28515625" style="4" customWidth="1"/>
    <col min="4618" max="4618" width="30.7109375" style="4" customWidth="1"/>
    <col min="4619" max="4864" width="8.7109375" style="4"/>
    <col min="4865" max="4865" width="8.7109375" style="4" customWidth="1"/>
    <col min="4866" max="4866" width="45.7109375" style="4" customWidth="1"/>
    <col min="4867" max="4867" width="15.7109375" style="4" customWidth="1"/>
    <col min="4868" max="4869" width="17.7109375" style="4" customWidth="1"/>
    <col min="4870" max="4870" width="15.28515625" style="4" customWidth="1"/>
    <col min="4871" max="4871" width="35.7109375" style="4" customWidth="1"/>
    <col min="4872" max="4872" width="17.7109375" style="4" customWidth="1"/>
    <col min="4873" max="4873" width="15.28515625" style="4" customWidth="1"/>
    <col min="4874" max="4874" width="30.7109375" style="4" customWidth="1"/>
    <col min="4875" max="5120" width="8.7109375" style="4"/>
    <col min="5121" max="5121" width="8.7109375" style="4" customWidth="1"/>
    <col min="5122" max="5122" width="45.7109375" style="4" customWidth="1"/>
    <col min="5123" max="5123" width="15.7109375" style="4" customWidth="1"/>
    <col min="5124" max="5125" width="17.7109375" style="4" customWidth="1"/>
    <col min="5126" max="5126" width="15.28515625" style="4" customWidth="1"/>
    <col min="5127" max="5127" width="35.7109375" style="4" customWidth="1"/>
    <col min="5128" max="5128" width="17.7109375" style="4" customWidth="1"/>
    <col min="5129" max="5129" width="15.28515625" style="4" customWidth="1"/>
    <col min="5130" max="5130" width="30.7109375" style="4" customWidth="1"/>
    <col min="5131" max="5376" width="8.7109375" style="4"/>
    <col min="5377" max="5377" width="8.7109375" style="4" customWidth="1"/>
    <col min="5378" max="5378" width="45.7109375" style="4" customWidth="1"/>
    <col min="5379" max="5379" width="15.7109375" style="4" customWidth="1"/>
    <col min="5380" max="5381" width="17.7109375" style="4" customWidth="1"/>
    <col min="5382" max="5382" width="15.28515625" style="4" customWidth="1"/>
    <col min="5383" max="5383" width="35.7109375" style="4" customWidth="1"/>
    <col min="5384" max="5384" width="17.7109375" style="4" customWidth="1"/>
    <col min="5385" max="5385" width="15.28515625" style="4" customWidth="1"/>
    <col min="5386" max="5386" width="30.7109375" style="4" customWidth="1"/>
    <col min="5387" max="5632" width="8.7109375" style="4"/>
    <col min="5633" max="5633" width="8.7109375" style="4" customWidth="1"/>
    <col min="5634" max="5634" width="45.7109375" style="4" customWidth="1"/>
    <col min="5635" max="5635" width="15.7109375" style="4" customWidth="1"/>
    <col min="5636" max="5637" width="17.7109375" style="4" customWidth="1"/>
    <col min="5638" max="5638" width="15.28515625" style="4" customWidth="1"/>
    <col min="5639" max="5639" width="35.7109375" style="4" customWidth="1"/>
    <col min="5640" max="5640" width="17.7109375" style="4" customWidth="1"/>
    <col min="5641" max="5641" width="15.28515625" style="4" customWidth="1"/>
    <col min="5642" max="5642" width="30.7109375" style="4" customWidth="1"/>
    <col min="5643" max="5888" width="8.7109375" style="4"/>
    <col min="5889" max="5889" width="8.7109375" style="4" customWidth="1"/>
    <col min="5890" max="5890" width="45.7109375" style="4" customWidth="1"/>
    <col min="5891" max="5891" width="15.7109375" style="4" customWidth="1"/>
    <col min="5892" max="5893" width="17.7109375" style="4" customWidth="1"/>
    <col min="5894" max="5894" width="15.28515625" style="4" customWidth="1"/>
    <col min="5895" max="5895" width="35.7109375" style="4" customWidth="1"/>
    <col min="5896" max="5896" width="17.7109375" style="4" customWidth="1"/>
    <col min="5897" max="5897" width="15.28515625" style="4" customWidth="1"/>
    <col min="5898" max="5898" width="30.7109375" style="4" customWidth="1"/>
    <col min="5899" max="6144" width="8.7109375" style="4"/>
    <col min="6145" max="6145" width="8.7109375" style="4" customWidth="1"/>
    <col min="6146" max="6146" width="45.7109375" style="4" customWidth="1"/>
    <col min="6147" max="6147" width="15.7109375" style="4" customWidth="1"/>
    <col min="6148" max="6149" width="17.7109375" style="4" customWidth="1"/>
    <col min="6150" max="6150" width="15.28515625" style="4" customWidth="1"/>
    <col min="6151" max="6151" width="35.7109375" style="4" customWidth="1"/>
    <col min="6152" max="6152" width="17.7109375" style="4" customWidth="1"/>
    <col min="6153" max="6153" width="15.28515625" style="4" customWidth="1"/>
    <col min="6154" max="6154" width="30.7109375" style="4" customWidth="1"/>
    <col min="6155" max="6400" width="8.7109375" style="4"/>
    <col min="6401" max="6401" width="8.7109375" style="4" customWidth="1"/>
    <col min="6402" max="6402" width="45.7109375" style="4" customWidth="1"/>
    <col min="6403" max="6403" width="15.7109375" style="4" customWidth="1"/>
    <col min="6404" max="6405" width="17.7109375" style="4" customWidth="1"/>
    <col min="6406" max="6406" width="15.28515625" style="4" customWidth="1"/>
    <col min="6407" max="6407" width="35.7109375" style="4" customWidth="1"/>
    <col min="6408" max="6408" width="17.7109375" style="4" customWidth="1"/>
    <col min="6409" max="6409" width="15.28515625" style="4" customWidth="1"/>
    <col min="6410" max="6410" width="30.7109375" style="4" customWidth="1"/>
    <col min="6411" max="6656" width="8.7109375" style="4"/>
    <col min="6657" max="6657" width="8.7109375" style="4" customWidth="1"/>
    <col min="6658" max="6658" width="45.7109375" style="4" customWidth="1"/>
    <col min="6659" max="6659" width="15.7109375" style="4" customWidth="1"/>
    <col min="6660" max="6661" width="17.7109375" style="4" customWidth="1"/>
    <col min="6662" max="6662" width="15.28515625" style="4" customWidth="1"/>
    <col min="6663" max="6663" width="35.7109375" style="4" customWidth="1"/>
    <col min="6664" max="6664" width="17.7109375" style="4" customWidth="1"/>
    <col min="6665" max="6665" width="15.28515625" style="4" customWidth="1"/>
    <col min="6666" max="6666" width="30.7109375" style="4" customWidth="1"/>
    <col min="6667" max="6912" width="8.7109375" style="4"/>
    <col min="6913" max="6913" width="8.7109375" style="4" customWidth="1"/>
    <col min="6914" max="6914" width="45.7109375" style="4" customWidth="1"/>
    <col min="6915" max="6915" width="15.7109375" style="4" customWidth="1"/>
    <col min="6916" max="6917" width="17.7109375" style="4" customWidth="1"/>
    <col min="6918" max="6918" width="15.28515625" style="4" customWidth="1"/>
    <col min="6919" max="6919" width="35.7109375" style="4" customWidth="1"/>
    <col min="6920" max="6920" width="17.7109375" style="4" customWidth="1"/>
    <col min="6921" max="6921" width="15.28515625" style="4" customWidth="1"/>
    <col min="6922" max="6922" width="30.7109375" style="4" customWidth="1"/>
    <col min="6923" max="7168" width="8.7109375" style="4"/>
    <col min="7169" max="7169" width="8.7109375" style="4" customWidth="1"/>
    <col min="7170" max="7170" width="45.7109375" style="4" customWidth="1"/>
    <col min="7171" max="7171" width="15.7109375" style="4" customWidth="1"/>
    <col min="7172" max="7173" width="17.7109375" style="4" customWidth="1"/>
    <col min="7174" max="7174" width="15.28515625" style="4" customWidth="1"/>
    <col min="7175" max="7175" width="35.7109375" style="4" customWidth="1"/>
    <col min="7176" max="7176" width="17.7109375" style="4" customWidth="1"/>
    <col min="7177" max="7177" width="15.28515625" style="4" customWidth="1"/>
    <col min="7178" max="7178" width="30.7109375" style="4" customWidth="1"/>
    <col min="7179" max="7424" width="8.7109375" style="4"/>
    <col min="7425" max="7425" width="8.7109375" style="4" customWidth="1"/>
    <col min="7426" max="7426" width="45.7109375" style="4" customWidth="1"/>
    <col min="7427" max="7427" width="15.7109375" style="4" customWidth="1"/>
    <col min="7428" max="7429" width="17.7109375" style="4" customWidth="1"/>
    <col min="7430" max="7430" width="15.28515625" style="4" customWidth="1"/>
    <col min="7431" max="7431" width="35.7109375" style="4" customWidth="1"/>
    <col min="7432" max="7432" width="17.7109375" style="4" customWidth="1"/>
    <col min="7433" max="7433" width="15.28515625" style="4" customWidth="1"/>
    <col min="7434" max="7434" width="30.7109375" style="4" customWidth="1"/>
    <col min="7435" max="7680" width="8.7109375" style="4"/>
    <col min="7681" max="7681" width="8.7109375" style="4" customWidth="1"/>
    <col min="7682" max="7682" width="45.7109375" style="4" customWidth="1"/>
    <col min="7683" max="7683" width="15.7109375" style="4" customWidth="1"/>
    <col min="7684" max="7685" width="17.7109375" style="4" customWidth="1"/>
    <col min="7686" max="7686" width="15.28515625" style="4" customWidth="1"/>
    <col min="7687" max="7687" width="35.7109375" style="4" customWidth="1"/>
    <col min="7688" max="7688" width="17.7109375" style="4" customWidth="1"/>
    <col min="7689" max="7689" width="15.28515625" style="4" customWidth="1"/>
    <col min="7690" max="7690" width="30.7109375" style="4" customWidth="1"/>
    <col min="7691" max="7936" width="8.7109375" style="4"/>
    <col min="7937" max="7937" width="8.7109375" style="4" customWidth="1"/>
    <col min="7938" max="7938" width="45.7109375" style="4" customWidth="1"/>
    <col min="7939" max="7939" width="15.7109375" style="4" customWidth="1"/>
    <col min="7940" max="7941" width="17.7109375" style="4" customWidth="1"/>
    <col min="7942" max="7942" width="15.28515625" style="4" customWidth="1"/>
    <col min="7943" max="7943" width="35.7109375" style="4" customWidth="1"/>
    <col min="7944" max="7944" width="17.7109375" style="4" customWidth="1"/>
    <col min="7945" max="7945" width="15.28515625" style="4" customWidth="1"/>
    <col min="7946" max="7946" width="30.7109375" style="4" customWidth="1"/>
    <col min="7947" max="8192" width="8.7109375" style="4"/>
    <col min="8193" max="8193" width="8.7109375" style="4" customWidth="1"/>
    <col min="8194" max="8194" width="45.7109375" style="4" customWidth="1"/>
    <col min="8195" max="8195" width="15.7109375" style="4" customWidth="1"/>
    <col min="8196" max="8197" width="17.7109375" style="4" customWidth="1"/>
    <col min="8198" max="8198" width="15.28515625" style="4" customWidth="1"/>
    <col min="8199" max="8199" width="35.7109375" style="4" customWidth="1"/>
    <col min="8200" max="8200" width="17.7109375" style="4" customWidth="1"/>
    <col min="8201" max="8201" width="15.28515625" style="4" customWidth="1"/>
    <col min="8202" max="8202" width="30.7109375" style="4" customWidth="1"/>
    <col min="8203" max="8448" width="8.7109375" style="4"/>
    <col min="8449" max="8449" width="8.7109375" style="4" customWidth="1"/>
    <col min="8450" max="8450" width="45.7109375" style="4" customWidth="1"/>
    <col min="8451" max="8451" width="15.7109375" style="4" customWidth="1"/>
    <col min="8452" max="8453" width="17.7109375" style="4" customWidth="1"/>
    <col min="8454" max="8454" width="15.28515625" style="4" customWidth="1"/>
    <col min="8455" max="8455" width="35.7109375" style="4" customWidth="1"/>
    <col min="8456" max="8456" width="17.7109375" style="4" customWidth="1"/>
    <col min="8457" max="8457" width="15.28515625" style="4" customWidth="1"/>
    <col min="8458" max="8458" width="30.7109375" style="4" customWidth="1"/>
    <col min="8459" max="8704" width="8.7109375" style="4"/>
    <col min="8705" max="8705" width="8.7109375" style="4" customWidth="1"/>
    <col min="8706" max="8706" width="45.7109375" style="4" customWidth="1"/>
    <col min="8707" max="8707" width="15.7109375" style="4" customWidth="1"/>
    <col min="8708" max="8709" width="17.7109375" style="4" customWidth="1"/>
    <col min="8710" max="8710" width="15.28515625" style="4" customWidth="1"/>
    <col min="8711" max="8711" width="35.7109375" style="4" customWidth="1"/>
    <col min="8712" max="8712" width="17.7109375" style="4" customWidth="1"/>
    <col min="8713" max="8713" width="15.28515625" style="4" customWidth="1"/>
    <col min="8714" max="8714" width="30.7109375" style="4" customWidth="1"/>
    <col min="8715" max="8960" width="8.7109375" style="4"/>
    <col min="8961" max="8961" width="8.7109375" style="4" customWidth="1"/>
    <col min="8962" max="8962" width="45.7109375" style="4" customWidth="1"/>
    <col min="8963" max="8963" width="15.7109375" style="4" customWidth="1"/>
    <col min="8964" max="8965" width="17.7109375" style="4" customWidth="1"/>
    <col min="8966" max="8966" width="15.28515625" style="4" customWidth="1"/>
    <col min="8967" max="8967" width="35.7109375" style="4" customWidth="1"/>
    <col min="8968" max="8968" width="17.7109375" style="4" customWidth="1"/>
    <col min="8969" max="8969" width="15.28515625" style="4" customWidth="1"/>
    <col min="8970" max="8970" width="30.7109375" style="4" customWidth="1"/>
    <col min="8971" max="9216" width="8.7109375" style="4"/>
    <col min="9217" max="9217" width="8.7109375" style="4" customWidth="1"/>
    <col min="9218" max="9218" width="45.7109375" style="4" customWidth="1"/>
    <col min="9219" max="9219" width="15.7109375" style="4" customWidth="1"/>
    <col min="9220" max="9221" width="17.7109375" style="4" customWidth="1"/>
    <col min="9222" max="9222" width="15.28515625" style="4" customWidth="1"/>
    <col min="9223" max="9223" width="35.7109375" style="4" customWidth="1"/>
    <col min="9224" max="9224" width="17.7109375" style="4" customWidth="1"/>
    <col min="9225" max="9225" width="15.28515625" style="4" customWidth="1"/>
    <col min="9226" max="9226" width="30.7109375" style="4" customWidth="1"/>
    <col min="9227" max="9472" width="8.7109375" style="4"/>
    <col min="9473" max="9473" width="8.7109375" style="4" customWidth="1"/>
    <col min="9474" max="9474" width="45.7109375" style="4" customWidth="1"/>
    <col min="9475" max="9475" width="15.7109375" style="4" customWidth="1"/>
    <col min="9476" max="9477" width="17.7109375" style="4" customWidth="1"/>
    <col min="9478" max="9478" width="15.28515625" style="4" customWidth="1"/>
    <col min="9479" max="9479" width="35.7109375" style="4" customWidth="1"/>
    <col min="9480" max="9480" width="17.7109375" style="4" customWidth="1"/>
    <col min="9481" max="9481" width="15.28515625" style="4" customWidth="1"/>
    <col min="9482" max="9482" width="30.7109375" style="4" customWidth="1"/>
    <col min="9483" max="9728" width="8.7109375" style="4"/>
    <col min="9729" max="9729" width="8.7109375" style="4" customWidth="1"/>
    <col min="9730" max="9730" width="45.7109375" style="4" customWidth="1"/>
    <col min="9731" max="9731" width="15.7109375" style="4" customWidth="1"/>
    <col min="9732" max="9733" width="17.7109375" style="4" customWidth="1"/>
    <col min="9734" max="9734" width="15.28515625" style="4" customWidth="1"/>
    <col min="9735" max="9735" width="35.7109375" style="4" customWidth="1"/>
    <col min="9736" max="9736" width="17.7109375" style="4" customWidth="1"/>
    <col min="9737" max="9737" width="15.28515625" style="4" customWidth="1"/>
    <col min="9738" max="9738" width="30.7109375" style="4" customWidth="1"/>
    <col min="9739" max="9984" width="8.7109375" style="4"/>
    <col min="9985" max="9985" width="8.7109375" style="4" customWidth="1"/>
    <col min="9986" max="9986" width="45.7109375" style="4" customWidth="1"/>
    <col min="9987" max="9987" width="15.7109375" style="4" customWidth="1"/>
    <col min="9988" max="9989" width="17.7109375" style="4" customWidth="1"/>
    <col min="9990" max="9990" width="15.28515625" style="4" customWidth="1"/>
    <col min="9991" max="9991" width="35.7109375" style="4" customWidth="1"/>
    <col min="9992" max="9992" width="17.7109375" style="4" customWidth="1"/>
    <col min="9993" max="9993" width="15.28515625" style="4" customWidth="1"/>
    <col min="9994" max="9994" width="30.7109375" style="4" customWidth="1"/>
    <col min="9995" max="10240" width="8.7109375" style="4"/>
    <col min="10241" max="10241" width="8.7109375" style="4" customWidth="1"/>
    <col min="10242" max="10242" width="45.7109375" style="4" customWidth="1"/>
    <col min="10243" max="10243" width="15.7109375" style="4" customWidth="1"/>
    <col min="10244" max="10245" width="17.7109375" style="4" customWidth="1"/>
    <col min="10246" max="10246" width="15.28515625" style="4" customWidth="1"/>
    <col min="10247" max="10247" width="35.7109375" style="4" customWidth="1"/>
    <col min="10248" max="10248" width="17.7109375" style="4" customWidth="1"/>
    <col min="10249" max="10249" width="15.28515625" style="4" customWidth="1"/>
    <col min="10250" max="10250" width="30.7109375" style="4" customWidth="1"/>
    <col min="10251" max="10496" width="8.7109375" style="4"/>
    <col min="10497" max="10497" width="8.7109375" style="4" customWidth="1"/>
    <col min="10498" max="10498" width="45.7109375" style="4" customWidth="1"/>
    <col min="10499" max="10499" width="15.7109375" style="4" customWidth="1"/>
    <col min="10500" max="10501" width="17.7109375" style="4" customWidth="1"/>
    <col min="10502" max="10502" width="15.28515625" style="4" customWidth="1"/>
    <col min="10503" max="10503" width="35.7109375" style="4" customWidth="1"/>
    <col min="10504" max="10504" width="17.7109375" style="4" customWidth="1"/>
    <col min="10505" max="10505" width="15.28515625" style="4" customWidth="1"/>
    <col min="10506" max="10506" width="30.7109375" style="4" customWidth="1"/>
    <col min="10507" max="10752" width="8.7109375" style="4"/>
    <col min="10753" max="10753" width="8.7109375" style="4" customWidth="1"/>
    <col min="10754" max="10754" width="45.7109375" style="4" customWidth="1"/>
    <col min="10755" max="10755" width="15.7109375" style="4" customWidth="1"/>
    <col min="10756" max="10757" width="17.7109375" style="4" customWidth="1"/>
    <col min="10758" max="10758" width="15.28515625" style="4" customWidth="1"/>
    <col min="10759" max="10759" width="35.7109375" style="4" customWidth="1"/>
    <col min="10760" max="10760" width="17.7109375" style="4" customWidth="1"/>
    <col min="10761" max="10761" width="15.28515625" style="4" customWidth="1"/>
    <col min="10762" max="10762" width="30.7109375" style="4" customWidth="1"/>
    <col min="10763" max="11008" width="8.7109375" style="4"/>
    <col min="11009" max="11009" width="8.7109375" style="4" customWidth="1"/>
    <col min="11010" max="11010" width="45.7109375" style="4" customWidth="1"/>
    <col min="11011" max="11011" width="15.7109375" style="4" customWidth="1"/>
    <col min="11012" max="11013" width="17.7109375" style="4" customWidth="1"/>
    <col min="11014" max="11014" width="15.28515625" style="4" customWidth="1"/>
    <col min="11015" max="11015" width="35.7109375" style="4" customWidth="1"/>
    <col min="11016" max="11016" width="17.7109375" style="4" customWidth="1"/>
    <col min="11017" max="11017" width="15.28515625" style="4" customWidth="1"/>
    <col min="11018" max="11018" width="30.7109375" style="4" customWidth="1"/>
    <col min="11019" max="11264" width="8.7109375" style="4"/>
    <col min="11265" max="11265" width="8.7109375" style="4" customWidth="1"/>
    <col min="11266" max="11266" width="45.7109375" style="4" customWidth="1"/>
    <col min="11267" max="11267" width="15.7109375" style="4" customWidth="1"/>
    <col min="11268" max="11269" width="17.7109375" style="4" customWidth="1"/>
    <col min="11270" max="11270" width="15.28515625" style="4" customWidth="1"/>
    <col min="11271" max="11271" width="35.7109375" style="4" customWidth="1"/>
    <col min="11272" max="11272" width="17.7109375" style="4" customWidth="1"/>
    <col min="11273" max="11273" width="15.28515625" style="4" customWidth="1"/>
    <col min="11274" max="11274" width="30.7109375" style="4" customWidth="1"/>
    <col min="11275" max="11520" width="8.7109375" style="4"/>
    <col min="11521" max="11521" width="8.7109375" style="4" customWidth="1"/>
    <col min="11522" max="11522" width="45.7109375" style="4" customWidth="1"/>
    <col min="11523" max="11523" width="15.7109375" style="4" customWidth="1"/>
    <col min="11524" max="11525" width="17.7109375" style="4" customWidth="1"/>
    <col min="11526" max="11526" width="15.28515625" style="4" customWidth="1"/>
    <col min="11527" max="11527" width="35.7109375" style="4" customWidth="1"/>
    <col min="11528" max="11528" width="17.7109375" style="4" customWidth="1"/>
    <col min="11529" max="11529" width="15.28515625" style="4" customWidth="1"/>
    <col min="11530" max="11530" width="30.7109375" style="4" customWidth="1"/>
    <col min="11531" max="11776" width="8.7109375" style="4"/>
    <col min="11777" max="11777" width="8.7109375" style="4" customWidth="1"/>
    <col min="11778" max="11778" width="45.7109375" style="4" customWidth="1"/>
    <col min="11779" max="11779" width="15.7109375" style="4" customWidth="1"/>
    <col min="11780" max="11781" width="17.7109375" style="4" customWidth="1"/>
    <col min="11782" max="11782" width="15.28515625" style="4" customWidth="1"/>
    <col min="11783" max="11783" width="35.7109375" style="4" customWidth="1"/>
    <col min="11784" max="11784" width="17.7109375" style="4" customWidth="1"/>
    <col min="11785" max="11785" width="15.28515625" style="4" customWidth="1"/>
    <col min="11786" max="11786" width="30.7109375" style="4" customWidth="1"/>
    <col min="11787" max="12032" width="8.7109375" style="4"/>
    <col min="12033" max="12033" width="8.7109375" style="4" customWidth="1"/>
    <col min="12034" max="12034" width="45.7109375" style="4" customWidth="1"/>
    <col min="12035" max="12035" width="15.7109375" style="4" customWidth="1"/>
    <col min="12036" max="12037" width="17.7109375" style="4" customWidth="1"/>
    <col min="12038" max="12038" width="15.28515625" style="4" customWidth="1"/>
    <col min="12039" max="12039" width="35.7109375" style="4" customWidth="1"/>
    <col min="12040" max="12040" width="17.7109375" style="4" customWidth="1"/>
    <col min="12041" max="12041" width="15.28515625" style="4" customWidth="1"/>
    <col min="12042" max="12042" width="30.7109375" style="4" customWidth="1"/>
    <col min="12043" max="12288" width="8.7109375" style="4"/>
    <col min="12289" max="12289" width="8.7109375" style="4" customWidth="1"/>
    <col min="12290" max="12290" width="45.7109375" style="4" customWidth="1"/>
    <col min="12291" max="12291" width="15.7109375" style="4" customWidth="1"/>
    <col min="12292" max="12293" width="17.7109375" style="4" customWidth="1"/>
    <col min="12294" max="12294" width="15.28515625" style="4" customWidth="1"/>
    <col min="12295" max="12295" width="35.7109375" style="4" customWidth="1"/>
    <col min="12296" max="12296" width="17.7109375" style="4" customWidth="1"/>
    <col min="12297" max="12297" width="15.28515625" style="4" customWidth="1"/>
    <col min="12298" max="12298" width="30.7109375" style="4" customWidth="1"/>
    <col min="12299" max="12544" width="8.7109375" style="4"/>
    <col min="12545" max="12545" width="8.7109375" style="4" customWidth="1"/>
    <col min="12546" max="12546" width="45.7109375" style="4" customWidth="1"/>
    <col min="12547" max="12547" width="15.7109375" style="4" customWidth="1"/>
    <col min="12548" max="12549" width="17.7109375" style="4" customWidth="1"/>
    <col min="12550" max="12550" width="15.28515625" style="4" customWidth="1"/>
    <col min="12551" max="12551" width="35.7109375" style="4" customWidth="1"/>
    <col min="12552" max="12552" width="17.7109375" style="4" customWidth="1"/>
    <col min="12553" max="12553" width="15.28515625" style="4" customWidth="1"/>
    <col min="12554" max="12554" width="30.7109375" style="4" customWidth="1"/>
    <col min="12555" max="12800" width="8.7109375" style="4"/>
    <col min="12801" max="12801" width="8.7109375" style="4" customWidth="1"/>
    <col min="12802" max="12802" width="45.7109375" style="4" customWidth="1"/>
    <col min="12803" max="12803" width="15.7109375" style="4" customWidth="1"/>
    <col min="12804" max="12805" width="17.7109375" style="4" customWidth="1"/>
    <col min="12806" max="12806" width="15.28515625" style="4" customWidth="1"/>
    <col min="12807" max="12807" width="35.7109375" style="4" customWidth="1"/>
    <col min="12808" max="12808" width="17.7109375" style="4" customWidth="1"/>
    <col min="12809" max="12809" width="15.28515625" style="4" customWidth="1"/>
    <col min="12810" max="12810" width="30.7109375" style="4" customWidth="1"/>
    <col min="12811" max="13056" width="8.7109375" style="4"/>
    <col min="13057" max="13057" width="8.7109375" style="4" customWidth="1"/>
    <col min="13058" max="13058" width="45.7109375" style="4" customWidth="1"/>
    <col min="13059" max="13059" width="15.7109375" style="4" customWidth="1"/>
    <col min="13060" max="13061" width="17.7109375" style="4" customWidth="1"/>
    <col min="13062" max="13062" width="15.28515625" style="4" customWidth="1"/>
    <col min="13063" max="13063" width="35.7109375" style="4" customWidth="1"/>
    <col min="13064" max="13064" width="17.7109375" style="4" customWidth="1"/>
    <col min="13065" max="13065" width="15.28515625" style="4" customWidth="1"/>
    <col min="13066" max="13066" width="30.7109375" style="4" customWidth="1"/>
    <col min="13067" max="13312" width="8.7109375" style="4"/>
    <col min="13313" max="13313" width="8.7109375" style="4" customWidth="1"/>
    <col min="13314" max="13314" width="45.7109375" style="4" customWidth="1"/>
    <col min="13315" max="13315" width="15.7109375" style="4" customWidth="1"/>
    <col min="13316" max="13317" width="17.7109375" style="4" customWidth="1"/>
    <col min="13318" max="13318" width="15.28515625" style="4" customWidth="1"/>
    <col min="13319" max="13319" width="35.7109375" style="4" customWidth="1"/>
    <col min="13320" max="13320" width="17.7109375" style="4" customWidth="1"/>
    <col min="13321" max="13321" width="15.28515625" style="4" customWidth="1"/>
    <col min="13322" max="13322" width="30.7109375" style="4" customWidth="1"/>
    <col min="13323" max="13568" width="8.7109375" style="4"/>
    <col min="13569" max="13569" width="8.7109375" style="4" customWidth="1"/>
    <col min="13570" max="13570" width="45.7109375" style="4" customWidth="1"/>
    <col min="13571" max="13571" width="15.7109375" style="4" customWidth="1"/>
    <col min="13572" max="13573" width="17.7109375" style="4" customWidth="1"/>
    <col min="13574" max="13574" width="15.28515625" style="4" customWidth="1"/>
    <col min="13575" max="13575" width="35.7109375" style="4" customWidth="1"/>
    <col min="13576" max="13576" width="17.7109375" style="4" customWidth="1"/>
    <col min="13577" max="13577" width="15.28515625" style="4" customWidth="1"/>
    <col min="13578" max="13578" width="30.7109375" style="4" customWidth="1"/>
    <col min="13579" max="13824" width="8.7109375" style="4"/>
    <col min="13825" max="13825" width="8.7109375" style="4" customWidth="1"/>
    <col min="13826" max="13826" width="45.7109375" style="4" customWidth="1"/>
    <col min="13827" max="13827" width="15.7109375" style="4" customWidth="1"/>
    <col min="13828" max="13829" width="17.7109375" style="4" customWidth="1"/>
    <col min="13830" max="13830" width="15.28515625" style="4" customWidth="1"/>
    <col min="13831" max="13831" width="35.7109375" style="4" customWidth="1"/>
    <col min="13832" max="13832" width="17.7109375" style="4" customWidth="1"/>
    <col min="13833" max="13833" width="15.28515625" style="4" customWidth="1"/>
    <col min="13834" max="13834" width="30.7109375" style="4" customWidth="1"/>
    <col min="13835" max="14080" width="8.7109375" style="4"/>
    <col min="14081" max="14081" width="8.7109375" style="4" customWidth="1"/>
    <col min="14082" max="14082" width="45.7109375" style="4" customWidth="1"/>
    <col min="14083" max="14083" width="15.7109375" style="4" customWidth="1"/>
    <col min="14084" max="14085" width="17.7109375" style="4" customWidth="1"/>
    <col min="14086" max="14086" width="15.28515625" style="4" customWidth="1"/>
    <col min="14087" max="14087" width="35.7109375" style="4" customWidth="1"/>
    <col min="14088" max="14088" width="17.7109375" style="4" customWidth="1"/>
    <col min="14089" max="14089" width="15.28515625" style="4" customWidth="1"/>
    <col min="14090" max="14090" width="30.7109375" style="4" customWidth="1"/>
    <col min="14091" max="14336" width="8.7109375" style="4"/>
    <col min="14337" max="14337" width="8.7109375" style="4" customWidth="1"/>
    <col min="14338" max="14338" width="45.7109375" style="4" customWidth="1"/>
    <col min="14339" max="14339" width="15.7109375" style="4" customWidth="1"/>
    <col min="14340" max="14341" width="17.7109375" style="4" customWidth="1"/>
    <col min="14342" max="14342" width="15.28515625" style="4" customWidth="1"/>
    <col min="14343" max="14343" width="35.7109375" style="4" customWidth="1"/>
    <col min="14344" max="14344" width="17.7109375" style="4" customWidth="1"/>
    <col min="14345" max="14345" width="15.28515625" style="4" customWidth="1"/>
    <col min="14346" max="14346" width="30.7109375" style="4" customWidth="1"/>
    <col min="14347" max="14592" width="8.7109375" style="4"/>
    <col min="14593" max="14593" width="8.7109375" style="4" customWidth="1"/>
    <col min="14594" max="14594" width="45.7109375" style="4" customWidth="1"/>
    <col min="14595" max="14595" width="15.7109375" style="4" customWidth="1"/>
    <col min="14596" max="14597" width="17.7109375" style="4" customWidth="1"/>
    <col min="14598" max="14598" width="15.28515625" style="4" customWidth="1"/>
    <col min="14599" max="14599" width="35.7109375" style="4" customWidth="1"/>
    <col min="14600" max="14600" width="17.7109375" style="4" customWidth="1"/>
    <col min="14601" max="14601" width="15.28515625" style="4" customWidth="1"/>
    <col min="14602" max="14602" width="30.7109375" style="4" customWidth="1"/>
    <col min="14603" max="14848" width="8.7109375" style="4"/>
    <col min="14849" max="14849" width="8.7109375" style="4" customWidth="1"/>
    <col min="14850" max="14850" width="45.7109375" style="4" customWidth="1"/>
    <col min="14851" max="14851" width="15.7109375" style="4" customWidth="1"/>
    <col min="14852" max="14853" width="17.7109375" style="4" customWidth="1"/>
    <col min="14854" max="14854" width="15.28515625" style="4" customWidth="1"/>
    <col min="14855" max="14855" width="35.7109375" style="4" customWidth="1"/>
    <col min="14856" max="14856" width="17.7109375" style="4" customWidth="1"/>
    <col min="14857" max="14857" width="15.28515625" style="4" customWidth="1"/>
    <col min="14858" max="14858" width="30.7109375" style="4" customWidth="1"/>
    <col min="14859" max="15104" width="8.7109375" style="4"/>
    <col min="15105" max="15105" width="8.7109375" style="4" customWidth="1"/>
    <col min="15106" max="15106" width="45.7109375" style="4" customWidth="1"/>
    <col min="15107" max="15107" width="15.7109375" style="4" customWidth="1"/>
    <col min="15108" max="15109" width="17.7109375" style="4" customWidth="1"/>
    <col min="15110" max="15110" width="15.28515625" style="4" customWidth="1"/>
    <col min="15111" max="15111" width="35.7109375" style="4" customWidth="1"/>
    <col min="15112" max="15112" width="17.7109375" style="4" customWidth="1"/>
    <col min="15113" max="15113" width="15.28515625" style="4" customWidth="1"/>
    <col min="15114" max="15114" width="30.7109375" style="4" customWidth="1"/>
    <col min="15115" max="15360" width="8.7109375" style="4"/>
    <col min="15361" max="15361" width="8.7109375" style="4" customWidth="1"/>
    <col min="15362" max="15362" width="45.7109375" style="4" customWidth="1"/>
    <col min="15363" max="15363" width="15.7109375" style="4" customWidth="1"/>
    <col min="15364" max="15365" width="17.7109375" style="4" customWidth="1"/>
    <col min="15366" max="15366" width="15.28515625" style="4" customWidth="1"/>
    <col min="15367" max="15367" width="35.7109375" style="4" customWidth="1"/>
    <col min="15368" max="15368" width="17.7109375" style="4" customWidth="1"/>
    <col min="15369" max="15369" width="15.28515625" style="4" customWidth="1"/>
    <col min="15370" max="15370" width="30.7109375" style="4" customWidth="1"/>
    <col min="15371" max="15616" width="8.7109375" style="4"/>
    <col min="15617" max="15617" width="8.7109375" style="4" customWidth="1"/>
    <col min="15618" max="15618" width="45.7109375" style="4" customWidth="1"/>
    <col min="15619" max="15619" width="15.7109375" style="4" customWidth="1"/>
    <col min="15620" max="15621" width="17.7109375" style="4" customWidth="1"/>
    <col min="15622" max="15622" width="15.28515625" style="4" customWidth="1"/>
    <col min="15623" max="15623" width="35.7109375" style="4" customWidth="1"/>
    <col min="15624" max="15624" width="17.7109375" style="4" customWidth="1"/>
    <col min="15625" max="15625" width="15.28515625" style="4" customWidth="1"/>
    <col min="15626" max="15626" width="30.7109375" style="4" customWidth="1"/>
    <col min="15627" max="15872" width="8.7109375" style="4"/>
    <col min="15873" max="15873" width="8.7109375" style="4" customWidth="1"/>
    <col min="15874" max="15874" width="45.7109375" style="4" customWidth="1"/>
    <col min="15875" max="15875" width="15.7109375" style="4" customWidth="1"/>
    <col min="15876" max="15877" width="17.7109375" style="4" customWidth="1"/>
    <col min="15878" max="15878" width="15.28515625" style="4" customWidth="1"/>
    <col min="15879" max="15879" width="35.7109375" style="4" customWidth="1"/>
    <col min="15880" max="15880" width="17.7109375" style="4" customWidth="1"/>
    <col min="15881" max="15881" width="15.28515625" style="4" customWidth="1"/>
    <col min="15882" max="15882" width="30.7109375" style="4" customWidth="1"/>
    <col min="15883" max="16128" width="8.7109375" style="4"/>
    <col min="16129" max="16129" width="8.7109375" style="4" customWidth="1"/>
    <col min="16130" max="16130" width="45.7109375" style="4" customWidth="1"/>
    <col min="16131" max="16131" width="15.7109375" style="4" customWidth="1"/>
    <col min="16132" max="16133" width="17.7109375" style="4" customWidth="1"/>
    <col min="16134" max="16134" width="15.28515625" style="4" customWidth="1"/>
    <col min="16135" max="16135" width="35.7109375" style="4" customWidth="1"/>
    <col min="16136" max="16136" width="17.7109375" style="4" customWidth="1"/>
    <col min="16137" max="16137" width="15.28515625" style="4" customWidth="1"/>
    <col min="16138" max="16138" width="30.7109375" style="4" customWidth="1"/>
    <col min="16139" max="16384" width="8.7109375" style="4"/>
  </cols>
  <sheetData>
    <row r="1" spans="1:10" s="1" customFormat="1" ht="36" customHeight="1" x14ac:dyDescent="0.25">
      <c r="A1" s="2175" t="s">
        <v>614</v>
      </c>
      <c r="B1" s="2175"/>
      <c r="C1" s="2175"/>
      <c r="D1" s="2175"/>
      <c r="E1" s="2175"/>
      <c r="F1" s="2175"/>
      <c r="G1" s="2175"/>
      <c r="H1" s="2175"/>
      <c r="I1" s="2175"/>
      <c r="J1" s="2175"/>
    </row>
    <row r="2" spans="1:10" s="1" customFormat="1" ht="18.75" x14ac:dyDescent="0.25">
      <c r="A2" s="1775" t="s">
        <v>0</v>
      </c>
      <c r="B2" s="1775"/>
      <c r="C2" s="1775"/>
      <c r="D2" s="1775"/>
      <c r="E2" s="1775"/>
      <c r="F2" s="1775"/>
      <c r="G2" s="1775"/>
      <c r="H2" s="1775"/>
      <c r="I2" s="1775"/>
      <c r="J2" s="1775"/>
    </row>
    <row r="3" spans="1:10" s="2" customFormat="1" ht="18.75" x14ac:dyDescent="0.3">
      <c r="A3" s="2176" t="s">
        <v>1717</v>
      </c>
      <c r="B3" s="2177"/>
      <c r="C3" s="2177"/>
      <c r="D3" s="2177"/>
      <c r="E3" s="2177"/>
      <c r="F3" s="2177"/>
      <c r="G3" s="2177"/>
      <c r="H3" s="2177"/>
      <c r="I3" s="2177"/>
      <c r="J3" s="2177"/>
    </row>
    <row r="4" spans="1:10" s="1" customFormat="1" ht="119.25" customHeight="1" x14ac:dyDescent="0.25">
      <c r="A4" s="1464" t="s">
        <v>1</v>
      </c>
      <c r="B4" s="1424" t="s">
        <v>2</v>
      </c>
      <c r="C4" s="1424" t="s">
        <v>3</v>
      </c>
      <c r="D4" s="1434" t="s">
        <v>1263</v>
      </c>
      <c r="E4" s="1434" t="s">
        <v>1714</v>
      </c>
      <c r="F4" s="1449" t="s">
        <v>4</v>
      </c>
      <c r="G4" s="1424" t="s">
        <v>5</v>
      </c>
      <c r="H4" s="1434" t="s">
        <v>1715</v>
      </c>
      <c r="I4" s="1424" t="s">
        <v>6</v>
      </c>
      <c r="J4" s="1424" t="s">
        <v>7</v>
      </c>
    </row>
    <row r="5" spans="1:10" s="1" customFormat="1" ht="18.75" x14ac:dyDescent="0.25">
      <c r="A5" s="1464" t="s">
        <v>8</v>
      </c>
      <c r="B5" s="1424">
        <v>2</v>
      </c>
      <c r="C5" s="1424">
        <v>3</v>
      </c>
      <c r="D5" s="931">
        <v>4</v>
      </c>
      <c r="E5" s="931">
        <v>5</v>
      </c>
      <c r="F5" s="931">
        <v>6</v>
      </c>
      <c r="G5" s="1424">
        <v>7</v>
      </c>
      <c r="H5" s="931">
        <v>8</v>
      </c>
      <c r="I5" s="1424">
        <v>9</v>
      </c>
      <c r="J5" s="1424">
        <v>10</v>
      </c>
    </row>
    <row r="6" spans="1:10" s="1" customFormat="1" ht="18.75" x14ac:dyDescent="0.25">
      <c r="A6" s="1464"/>
      <c r="B6" s="2178" t="s">
        <v>837</v>
      </c>
      <c r="C6" s="2178"/>
      <c r="D6" s="2178"/>
      <c r="E6" s="2178"/>
      <c r="F6" s="2178"/>
      <c r="G6" s="2178"/>
      <c r="H6" s="2178"/>
      <c r="I6" s="2178"/>
      <c r="J6" s="2178"/>
    </row>
    <row r="7" spans="1:10" s="3" customFormat="1" ht="99" hidden="1" customHeight="1" x14ac:dyDescent="0.25">
      <c r="A7" s="1443" t="s">
        <v>9</v>
      </c>
      <c r="B7" s="1447" t="s">
        <v>629</v>
      </c>
      <c r="C7" s="1422" t="s">
        <v>19</v>
      </c>
      <c r="D7" s="1444">
        <f>D8+D10</f>
        <v>0</v>
      </c>
      <c r="E7" s="1444">
        <f>E8+E10</f>
        <v>0</v>
      </c>
      <c r="F7" s="1448">
        <v>0</v>
      </c>
      <c r="G7" s="98"/>
      <c r="H7" s="1444">
        <f>H8</f>
        <v>0</v>
      </c>
      <c r="I7" s="1448">
        <v>0</v>
      </c>
      <c r="J7" s="98"/>
    </row>
    <row r="8" spans="1:10" s="1" customFormat="1" ht="94.5" hidden="1" customHeight="1" x14ac:dyDescent="0.25">
      <c r="A8" s="1445" t="s">
        <v>10</v>
      </c>
      <c r="B8" s="1446" t="s">
        <v>630</v>
      </c>
      <c r="C8" s="1446" t="s">
        <v>19</v>
      </c>
      <c r="D8" s="1434">
        <v>0</v>
      </c>
      <c r="E8" s="1434">
        <v>0</v>
      </c>
      <c r="F8" s="1449">
        <v>0</v>
      </c>
      <c r="G8" s="1454"/>
      <c r="H8" s="1434">
        <v>0</v>
      </c>
      <c r="I8" s="1449">
        <v>0</v>
      </c>
      <c r="J8" s="2179" t="s">
        <v>838</v>
      </c>
    </row>
    <row r="9" spans="1:10" s="1" customFormat="1" ht="141.75" hidden="1" customHeight="1" x14ac:dyDescent="0.25">
      <c r="A9" s="1467" t="s">
        <v>77</v>
      </c>
      <c r="B9" s="1446" t="s">
        <v>631</v>
      </c>
      <c r="C9" s="1446" t="s">
        <v>19</v>
      </c>
      <c r="D9" s="1434">
        <v>0</v>
      </c>
      <c r="E9" s="1434">
        <v>0</v>
      </c>
      <c r="F9" s="1449">
        <v>0</v>
      </c>
      <c r="G9" s="1442"/>
      <c r="H9" s="1434">
        <v>0</v>
      </c>
      <c r="I9" s="1449">
        <v>0</v>
      </c>
      <c r="J9" s="2179"/>
    </row>
    <row r="10" spans="1:10" s="1" customFormat="1" ht="97.5" hidden="1" customHeight="1" x14ac:dyDescent="0.25">
      <c r="A10" s="1445" t="s">
        <v>11</v>
      </c>
      <c r="B10" s="1446" t="s">
        <v>632</v>
      </c>
      <c r="C10" s="198" t="s">
        <v>19</v>
      </c>
      <c r="D10" s="1434">
        <v>0</v>
      </c>
      <c r="E10" s="1434">
        <v>0</v>
      </c>
      <c r="F10" s="1449">
        <v>0</v>
      </c>
      <c r="G10" s="198"/>
      <c r="H10" s="1434">
        <v>0</v>
      </c>
      <c r="I10" s="1449">
        <v>0</v>
      </c>
      <c r="J10" s="1442" t="s">
        <v>406</v>
      </c>
    </row>
    <row r="11" spans="1:10" s="1" customFormat="1" ht="18" customHeight="1" x14ac:dyDescent="0.25">
      <c r="A11" s="2155" t="s">
        <v>9</v>
      </c>
      <c r="B11" s="2163" t="s">
        <v>1442</v>
      </c>
      <c r="C11" s="1457" t="s">
        <v>15</v>
      </c>
      <c r="D11" s="1444">
        <f>D12</f>
        <v>996</v>
      </c>
      <c r="E11" s="1444">
        <f>E12</f>
        <v>608.79999999999995</v>
      </c>
      <c r="F11" s="1444">
        <f>F12</f>
        <v>61.124497991967864</v>
      </c>
      <c r="G11" s="2169"/>
      <c r="H11" s="1444">
        <f>H12</f>
        <v>608.79999999999995</v>
      </c>
      <c r="I11" s="1444">
        <f>I12</f>
        <v>61.124497991967864</v>
      </c>
      <c r="J11" s="2166"/>
    </row>
    <row r="12" spans="1:10" s="1" customFormat="1" ht="16.5" customHeight="1" x14ac:dyDescent="0.25">
      <c r="A12" s="2155"/>
      <c r="B12" s="2163"/>
      <c r="C12" s="2163" t="s">
        <v>16</v>
      </c>
      <c r="D12" s="2169">
        <f>D14</f>
        <v>996</v>
      </c>
      <c r="E12" s="2169">
        <f>E14</f>
        <v>608.79999999999995</v>
      </c>
      <c r="F12" s="2169">
        <f>E12/D12*100</f>
        <v>61.124497991967864</v>
      </c>
      <c r="G12" s="2169"/>
      <c r="H12" s="2169">
        <f>H14</f>
        <v>608.79999999999995</v>
      </c>
      <c r="I12" s="2169">
        <f>H12/D12*100</f>
        <v>61.124497991967864</v>
      </c>
      <c r="J12" s="2166"/>
    </row>
    <row r="13" spans="1:10" s="1" customFormat="1" ht="60.75" customHeight="1" x14ac:dyDescent="0.25">
      <c r="A13" s="2155"/>
      <c r="B13" s="2163"/>
      <c r="C13" s="2163"/>
      <c r="D13" s="2169"/>
      <c r="E13" s="2169"/>
      <c r="F13" s="2169"/>
      <c r="G13" s="2169"/>
      <c r="H13" s="2169"/>
      <c r="I13" s="2169"/>
      <c r="J13" s="2166"/>
    </row>
    <row r="14" spans="1:10" s="1" customFormat="1" ht="368.25" customHeight="1" x14ac:dyDescent="0.25">
      <c r="A14" s="1623" t="s">
        <v>21</v>
      </c>
      <c r="B14" s="1624" t="s">
        <v>1443</v>
      </c>
      <c r="C14" s="693" t="s">
        <v>16</v>
      </c>
      <c r="D14" s="1617">
        <v>996</v>
      </c>
      <c r="E14" s="1617">
        <v>608.79999999999995</v>
      </c>
      <c r="F14" s="1058">
        <f>E14/D14*100</f>
        <v>61.124497991967864</v>
      </c>
      <c r="G14" s="1625" t="s">
        <v>1528</v>
      </c>
      <c r="H14" s="1617">
        <f>E14</f>
        <v>608.79999999999995</v>
      </c>
      <c r="I14" s="1617">
        <f>H14/D14*100</f>
        <v>61.124497991967864</v>
      </c>
      <c r="J14" s="1624" t="s">
        <v>1367</v>
      </c>
    </row>
    <row r="15" spans="1:10" s="1" customFormat="1" ht="41.25" customHeight="1" x14ac:dyDescent="0.25">
      <c r="A15" s="2156"/>
      <c r="B15" s="1997" t="s">
        <v>635</v>
      </c>
      <c r="C15" s="1621" t="s">
        <v>444</v>
      </c>
      <c r="D15" s="1622">
        <f>D17</f>
        <v>996</v>
      </c>
      <c r="E15" s="468">
        <f>E17</f>
        <v>608.79999999999995</v>
      </c>
      <c r="F15" s="468">
        <f>E15/D15*100</f>
        <v>61.124497991967864</v>
      </c>
      <c r="G15" s="2169"/>
      <c r="H15" s="468">
        <f>H17</f>
        <v>608.79999999999995</v>
      </c>
      <c r="I15" s="468">
        <f>H15/D15*100</f>
        <v>61.124497991967864</v>
      </c>
      <c r="J15" s="2001"/>
    </row>
    <row r="16" spans="1:10" s="1" customFormat="1" ht="81" hidden="1" customHeight="1" x14ac:dyDescent="0.25">
      <c r="A16" s="2156"/>
      <c r="B16" s="1997"/>
      <c r="C16" s="1621" t="s">
        <v>18</v>
      </c>
      <c r="D16" s="1622" t="e">
        <f>#REF!</f>
        <v>#REF!</v>
      </c>
      <c r="E16" s="468" t="e">
        <f>#REF!</f>
        <v>#REF!</v>
      </c>
      <c r="F16" s="468">
        <v>0</v>
      </c>
      <c r="G16" s="2169"/>
      <c r="H16" s="468" t="e">
        <f>#REF!</f>
        <v>#REF!</v>
      </c>
      <c r="I16" s="468">
        <v>0</v>
      </c>
      <c r="J16" s="2001"/>
    </row>
    <row r="17" spans="1:13" s="1" customFormat="1" ht="78.75" customHeight="1" x14ac:dyDescent="0.25">
      <c r="A17" s="2156"/>
      <c r="B17" s="1997"/>
      <c r="C17" s="1621" t="s">
        <v>41</v>
      </c>
      <c r="D17" s="1622">
        <f>D14</f>
        <v>996</v>
      </c>
      <c r="E17" s="468">
        <f>E14</f>
        <v>608.79999999999995</v>
      </c>
      <c r="F17" s="468">
        <f t="shared" ref="F17" si="0">E17/D17*100</f>
        <v>61.124497991967864</v>
      </c>
      <c r="G17" s="2169"/>
      <c r="H17" s="468">
        <f>H14</f>
        <v>608.79999999999995</v>
      </c>
      <c r="I17" s="468">
        <f t="shared" ref="I17" si="1">H17/D17*100</f>
        <v>61.124497991967864</v>
      </c>
      <c r="J17" s="2001"/>
      <c r="M17" s="71"/>
    </row>
    <row r="18" spans="1:13" s="1" customFormat="1" ht="92.25" hidden="1" customHeight="1" x14ac:dyDescent="0.25">
      <c r="A18" s="1122"/>
      <c r="B18" s="1457"/>
      <c r="C18" s="1447" t="s">
        <v>19</v>
      </c>
      <c r="D18" s="1444" t="e">
        <f>D7+#REF!</f>
        <v>#REF!</v>
      </c>
      <c r="E18" s="1444" t="e">
        <f>E7+#REF!</f>
        <v>#REF!</v>
      </c>
      <c r="F18" s="1448">
        <v>0</v>
      </c>
      <c r="G18" s="1457"/>
      <c r="H18" s="1444" t="e">
        <f>H7+#REF!</f>
        <v>#REF!</v>
      </c>
      <c r="I18" s="1448">
        <v>0</v>
      </c>
      <c r="J18" s="198"/>
    </row>
    <row r="19" spans="1:13" s="1" customFormat="1" ht="56.25" hidden="1" customHeight="1" x14ac:dyDescent="0.25">
      <c r="A19" s="1122"/>
      <c r="B19" s="1457"/>
      <c r="C19" s="1447" t="s">
        <v>20</v>
      </c>
      <c r="D19" s="1444" t="e">
        <f>#REF!</f>
        <v>#REF!</v>
      </c>
      <c r="E19" s="1444" t="e">
        <f>#REF!</f>
        <v>#REF!</v>
      </c>
      <c r="F19" s="1448">
        <v>0</v>
      </c>
      <c r="G19" s="1457"/>
      <c r="H19" s="1444" t="e">
        <f>#REF!</f>
        <v>#REF!</v>
      </c>
      <c r="I19" s="1448">
        <v>0</v>
      </c>
      <c r="J19" s="198"/>
    </row>
    <row r="20" spans="1:13" s="1" customFormat="1" ht="20.25" customHeight="1" x14ac:dyDescent="0.25">
      <c r="A20" s="2155" t="s">
        <v>634</v>
      </c>
      <c r="B20" s="2155"/>
      <c r="C20" s="2155"/>
      <c r="D20" s="2155"/>
      <c r="E20" s="2155"/>
      <c r="F20" s="2155"/>
      <c r="G20" s="2155"/>
      <c r="H20" s="2155"/>
      <c r="I20" s="2155"/>
      <c r="J20" s="2155"/>
    </row>
    <row r="21" spans="1:13" s="3" customFormat="1" ht="18.75" customHeight="1" x14ac:dyDescent="0.25">
      <c r="A21" s="2164" t="s">
        <v>9</v>
      </c>
      <c r="B21" s="2163" t="s">
        <v>839</v>
      </c>
      <c r="C21" s="1621" t="s">
        <v>15</v>
      </c>
      <c r="D21" s="1622">
        <f>D22+D23+D24+D25</f>
        <v>31314.47</v>
      </c>
      <c r="E21" s="1622">
        <f>E22+E23+E24+E25</f>
        <v>31314.266</v>
      </c>
      <c r="F21" s="1622">
        <f>E21/D21*100</f>
        <v>99.999348543979821</v>
      </c>
      <c r="G21" s="2174"/>
      <c r="H21" s="1622">
        <f>H22+H23+H24+H25</f>
        <v>31314.266</v>
      </c>
      <c r="I21" s="1622">
        <f>H21/D21*100</f>
        <v>99.999348543979821</v>
      </c>
      <c r="J21" s="2166"/>
    </row>
    <row r="22" spans="1:13" s="3" customFormat="1" ht="72" customHeight="1" x14ac:dyDescent="0.25">
      <c r="A22" s="2164"/>
      <c r="B22" s="2163"/>
      <c r="C22" s="1621" t="s">
        <v>18</v>
      </c>
      <c r="D22" s="1622">
        <f t="shared" ref="D22:E25" si="2">D27</f>
        <v>1774</v>
      </c>
      <c r="E22" s="1622">
        <f t="shared" si="2"/>
        <v>1773.99</v>
      </c>
      <c r="F22" s="1622">
        <f t="shared" ref="F22:F25" si="3">E22/D22*100</f>
        <v>99.999436302142058</v>
      </c>
      <c r="G22" s="2174"/>
      <c r="H22" s="1622">
        <f>H27</f>
        <v>1773.99</v>
      </c>
      <c r="I22" s="1622">
        <f t="shared" ref="I22:I25" si="4">H22/D22*100</f>
        <v>99.999436302142058</v>
      </c>
      <c r="J22" s="2166"/>
    </row>
    <row r="23" spans="1:13" s="3" customFormat="1" ht="78.75" customHeight="1" x14ac:dyDescent="0.25">
      <c r="A23" s="2164"/>
      <c r="B23" s="2163"/>
      <c r="C23" s="1621" t="s">
        <v>16</v>
      </c>
      <c r="D23" s="1622">
        <f t="shared" si="2"/>
        <v>4593.1000000000004</v>
      </c>
      <c r="E23" s="1622">
        <f t="shared" si="2"/>
        <v>4593.0029999999997</v>
      </c>
      <c r="F23" s="1622">
        <f t="shared" si="3"/>
        <v>99.997888136552632</v>
      </c>
      <c r="G23" s="2174"/>
      <c r="H23" s="1622">
        <f>H28</f>
        <v>4593.0029999999997</v>
      </c>
      <c r="I23" s="1622">
        <f t="shared" si="4"/>
        <v>99.997888136552632</v>
      </c>
      <c r="J23" s="2166"/>
    </row>
    <row r="24" spans="1:13" s="3" customFormat="1" ht="100.5" customHeight="1" x14ac:dyDescent="0.25">
      <c r="A24" s="2164"/>
      <c r="B24" s="2163"/>
      <c r="C24" s="1621" t="s">
        <v>19</v>
      </c>
      <c r="D24" s="1622">
        <f t="shared" si="2"/>
        <v>4593.1000000000004</v>
      </c>
      <c r="E24" s="1622">
        <f t="shared" si="2"/>
        <v>4593.0029999999997</v>
      </c>
      <c r="F24" s="1622">
        <f t="shared" si="3"/>
        <v>99.997888136552632</v>
      </c>
      <c r="G24" s="2174"/>
      <c r="H24" s="1622">
        <f>H29</f>
        <v>4593.0029999999997</v>
      </c>
      <c r="I24" s="1622">
        <f t="shared" si="4"/>
        <v>99.997888136552632</v>
      </c>
      <c r="J24" s="2166"/>
    </row>
    <row r="25" spans="1:13" s="3" customFormat="1" ht="61.5" customHeight="1" x14ac:dyDescent="0.25">
      <c r="A25" s="2164"/>
      <c r="B25" s="2163"/>
      <c r="C25" s="1621" t="s">
        <v>20</v>
      </c>
      <c r="D25" s="1622">
        <f t="shared" si="2"/>
        <v>20354.27</v>
      </c>
      <c r="E25" s="1622">
        <f t="shared" si="2"/>
        <v>20354.27</v>
      </c>
      <c r="F25" s="1622">
        <f t="shared" si="3"/>
        <v>100</v>
      </c>
      <c r="G25" s="2174"/>
      <c r="H25" s="1622">
        <f>H30</f>
        <v>20354.27</v>
      </c>
      <c r="I25" s="1622">
        <f t="shared" si="4"/>
        <v>100</v>
      </c>
      <c r="J25" s="2166"/>
    </row>
    <row r="26" spans="1:13" s="1" customFormat="1" ht="30.75" customHeight="1" x14ac:dyDescent="0.25">
      <c r="A26" s="2172" t="s">
        <v>10</v>
      </c>
      <c r="B26" s="2173" t="s">
        <v>633</v>
      </c>
      <c r="C26" s="807" t="s">
        <v>15</v>
      </c>
      <c r="D26" s="1429">
        <f>D27+D28+D29+D30</f>
        <v>31314.47</v>
      </c>
      <c r="E26" s="1429">
        <f>E27+E28+E29+E30</f>
        <v>31314.266</v>
      </c>
      <c r="F26" s="1429">
        <f>E26/D26*100</f>
        <v>99.999348543979821</v>
      </c>
      <c r="G26" s="1933" t="s">
        <v>1685</v>
      </c>
      <c r="H26" s="1429">
        <f>H27+H28+H29+H30</f>
        <v>31314.266</v>
      </c>
      <c r="I26" s="1429">
        <f>H26/D26*100</f>
        <v>99.999348543979821</v>
      </c>
      <c r="J26" s="2173"/>
    </row>
    <row r="27" spans="1:13" s="1" customFormat="1" ht="60" customHeight="1" x14ac:dyDescent="0.25">
      <c r="A27" s="2172"/>
      <c r="B27" s="2173"/>
      <c r="C27" s="807" t="s">
        <v>18</v>
      </c>
      <c r="D27" s="1429">
        <v>1774</v>
      </c>
      <c r="E27" s="1429">
        <v>1773.99</v>
      </c>
      <c r="F27" s="1429">
        <f>E27/D27*100</f>
        <v>99.999436302142058</v>
      </c>
      <c r="G27" s="1933"/>
      <c r="H27" s="1429">
        <f>E27</f>
        <v>1773.99</v>
      </c>
      <c r="I27" s="1429">
        <f t="shared" ref="I27:I30" si="5">H27/D27*100</f>
        <v>99.999436302142058</v>
      </c>
      <c r="J27" s="2173"/>
    </row>
    <row r="28" spans="1:13" s="1" customFormat="1" ht="85.5" customHeight="1" x14ac:dyDescent="0.25">
      <c r="A28" s="2172"/>
      <c r="B28" s="2173"/>
      <c r="C28" s="807" t="s">
        <v>16</v>
      </c>
      <c r="D28" s="1429">
        <v>4593.1000000000004</v>
      </c>
      <c r="E28" s="1429">
        <v>4593.0029999999997</v>
      </c>
      <c r="F28" s="1429">
        <f t="shared" ref="F28:F30" si="6">E28/D28*100</f>
        <v>99.997888136552632</v>
      </c>
      <c r="G28" s="1933"/>
      <c r="H28" s="1429">
        <f>E28</f>
        <v>4593.0029999999997</v>
      </c>
      <c r="I28" s="1429">
        <f t="shared" si="5"/>
        <v>99.997888136552632</v>
      </c>
      <c r="J28" s="2173"/>
    </row>
    <row r="29" spans="1:13" s="1" customFormat="1" ht="96.75" customHeight="1" x14ac:dyDescent="0.25">
      <c r="A29" s="2172"/>
      <c r="B29" s="2173"/>
      <c r="C29" s="807" t="s">
        <v>19</v>
      </c>
      <c r="D29" s="1429">
        <v>4593.1000000000004</v>
      </c>
      <c r="E29" s="1429">
        <v>4593.0029999999997</v>
      </c>
      <c r="F29" s="1429">
        <f t="shared" si="6"/>
        <v>99.997888136552632</v>
      </c>
      <c r="G29" s="1933"/>
      <c r="H29" s="1429">
        <f>E29</f>
        <v>4593.0029999999997</v>
      </c>
      <c r="I29" s="1429">
        <f t="shared" si="5"/>
        <v>99.997888136552632</v>
      </c>
      <c r="J29" s="2173"/>
    </row>
    <row r="30" spans="1:13" s="1" customFormat="1" ht="150" customHeight="1" x14ac:dyDescent="0.25">
      <c r="A30" s="2172"/>
      <c r="B30" s="2173"/>
      <c r="C30" s="1512" t="s">
        <v>20</v>
      </c>
      <c r="D30" s="1429">
        <v>20354.27</v>
      </c>
      <c r="E30" s="1429">
        <v>20354.27</v>
      </c>
      <c r="F30" s="1429">
        <f t="shared" si="6"/>
        <v>100</v>
      </c>
      <c r="G30" s="1933"/>
      <c r="H30" s="1429">
        <f>E30</f>
        <v>20354.27</v>
      </c>
      <c r="I30" s="1429">
        <f t="shared" si="5"/>
        <v>100</v>
      </c>
      <c r="J30" s="2173"/>
    </row>
    <row r="31" spans="1:13" s="1" customFormat="1" ht="28.5" customHeight="1" x14ac:dyDescent="0.25">
      <c r="A31" s="2156"/>
      <c r="B31" s="1997" t="s">
        <v>636</v>
      </c>
      <c r="C31" s="1447" t="s">
        <v>15</v>
      </c>
      <c r="D31" s="1444">
        <f>D32+D33+D34+D35</f>
        <v>31314.47</v>
      </c>
      <c r="E31" s="1444">
        <f>E32+E33+E34+E35</f>
        <v>31314.266</v>
      </c>
      <c r="F31" s="1444">
        <f>E31/D31*100</f>
        <v>99.999348543979821</v>
      </c>
      <c r="G31" s="2154"/>
      <c r="H31" s="1444">
        <f>H32+H33+H34+H35</f>
        <v>31314.266</v>
      </c>
      <c r="I31" s="1444">
        <f>H31/D31*100</f>
        <v>99.999348543979821</v>
      </c>
      <c r="J31" s="2001"/>
    </row>
    <row r="32" spans="1:13" s="1" customFormat="1" ht="76.5" customHeight="1" x14ac:dyDescent="0.25">
      <c r="A32" s="2156"/>
      <c r="B32" s="1997"/>
      <c r="C32" s="1447" t="s">
        <v>18</v>
      </c>
      <c r="D32" s="1444">
        <f t="shared" ref="D32:E35" si="7">D22</f>
        <v>1774</v>
      </c>
      <c r="E32" s="1444">
        <f t="shared" si="7"/>
        <v>1773.99</v>
      </c>
      <c r="F32" s="1444">
        <f t="shared" ref="F32:F35" si="8">E32/D32*100</f>
        <v>99.999436302142058</v>
      </c>
      <c r="G32" s="2154"/>
      <c r="H32" s="1444">
        <f>H22</f>
        <v>1773.99</v>
      </c>
      <c r="I32" s="1444">
        <f t="shared" ref="I32:I35" si="9">H32/D32*100</f>
        <v>99.999436302142058</v>
      </c>
      <c r="J32" s="2001"/>
    </row>
    <row r="33" spans="1:10" s="1" customFormat="1" ht="73.5" customHeight="1" x14ac:dyDescent="0.25">
      <c r="A33" s="2156"/>
      <c r="B33" s="1997"/>
      <c r="C33" s="1447" t="s">
        <v>16</v>
      </c>
      <c r="D33" s="1444">
        <f t="shared" si="7"/>
        <v>4593.1000000000004</v>
      </c>
      <c r="E33" s="1444">
        <f t="shared" si="7"/>
        <v>4593.0029999999997</v>
      </c>
      <c r="F33" s="1444">
        <f t="shared" si="8"/>
        <v>99.997888136552632</v>
      </c>
      <c r="G33" s="2154"/>
      <c r="H33" s="1444">
        <f>H23</f>
        <v>4593.0029999999997</v>
      </c>
      <c r="I33" s="1444">
        <f t="shared" si="9"/>
        <v>99.997888136552632</v>
      </c>
      <c r="J33" s="2001"/>
    </row>
    <row r="34" spans="1:10" s="1" customFormat="1" ht="95.25" customHeight="1" x14ac:dyDescent="0.25">
      <c r="A34" s="2156"/>
      <c r="B34" s="1997"/>
      <c r="C34" s="1447" t="s">
        <v>19</v>
      </c>
      <c r="D34" s="1444">
        <f t="shared" si="7"/>
        <v>4593.1000000000004</v>
      </c>
      <c r="E34" s="1444">
        <f t="shared" si="7"/>
        <v>4593.0029999999997</v>
      </c>
      <c r="F34" s="1444">
        <f t="shared" si="8"/>
        <v>99.997888136552632</v>
      </c>
      <c r="G34" s="2154"/>
      <c r="H34" s="1444">
        <f>H24</f>
        <v>4593.0029999999997</v>
      </c>
      <c r="I34" s="1444">
        <f t="shared" si="9"/>
        <v>99.997888136552632</v>
      </c>
      <c r="J34" s="2001"/>
    </row>
    <row r="35" spans="1:10" s="1" customFormat="1" ht="60" customHeight="1" x14ac:dyDescent="0.25">
      <c r="A35" s="2156"/>
      <c r="B35" s="1997"/>
      <c r="C35" s="1447" t="s">
        <v>20</v>
      </c>
      <c r="D35" s="1444">
        <f t="shared" si="7"/>
        <v>20354.27</v>
      </c>
      <c r="E35" s="1444">
        <f t="shared" si="7"/>
        <v>20354.27</v>
      </c>
      <c r="F35" s="1444">
        <f t="shared" si="8"/>
        <v>100</v>
      </c>
      <c r="G35" s="2154"/>
      <c r="H35" s="1444">
        <f>H25</f>
        <v>20354.27</v>
      </c>
      <c r="I35" s="1444">
        <f t="shared" si="9"/>
        <v>100</v>
      </c>
      <c r="J35" s="2001"/>
    </row>
    <row r="36" spans="1:10" s="1" customFormat="1" ht="45.75" customHeight="1" x14ac:dyDescent="0.25">
      <c r="A36" s="2155" t="s">
        <v>637</v>
      </c>
      <c r="B36" s="2155"/>
      <c r="C36" s="2155"/>
      <c r="D36" s="2155"/>
      <c r="E36" s="2155"/>
      <c r="F36" s="2155"/>
      <c r="G36" s="2155"/>
      <c r="H36" s="2155"/>
      <c r="I36" s="2155"/>
      <c r="J36" s="2155"/>
    </row>
    <row r="37" spans="1:10" s="1" customFormat="1" ht="36" customHeight="1" x14ac:dyDescent="0.25">
      <c r="A37" s="2164" t="s">
        <v>9</v>
      </c>
      <c r="B37" s="2163" t="s">
        <v>1692</v>
      </c>
      <c r="C37" s="1447" t="s">
        <v>15</v>
      </c>
      <c r="D37" s="1444">
        <f>D38+D40+D41+D42</f>
        <v>141317</v>
      </c>
      <c r="E37" s="468">
        <f>E38+E40+E41+E42</f>
        <v>116910.87</v>
      </c>
      <c r="F37" s="468">
        <f>E37/D37*100</f>
        <v>82.729515911036884</v>
      </c>
      <c r="G37" s="2174"/>
      <c r="H37" s="468">
        <f>H38+H40+H41+H42</f>
        <v>116910.87</v>
      </c>
      <c r="I37" s="468">
        <f>H37/D37*100</f>
        <v>82.729515911036884</v>
      </c>
      <c r="J37" s="2166"/>
    </row>
    <row r="38" spans="1:10" s="1" customFormat="1" ht="59.25" hidden="1" customHeight="1" x14ac:dyDescent="0.25">
      <c r="A38" s="2164"/>
      <c r="B38" s="2163"/>
      <c r="C38" s="113" t="s">
        <v>18</v>
      </c>
      <c r="D38" s="1444">
        <f>D44</f>
        <v>0</v>
      </c>
      <c r="E38" s="468">
        <f>E44</f>
        <v>0</v>
      </c>
      <c r="F38" s="468">
        <v>0</v>
      </c>
      <c r="G38" s="2174"/>
      <c r="H38" s="468">
        <f>H44</f>
        <v>0</v>
      </c>
      <c r="I38" s="468">
        <v>0</v>
      </c>
      <c r="J38" s="2166"/>
    </row>
    <row r="39" spans="1:10" s="1" customFormat="1" ht="59.25" hidden="1" customHeight="1" x14ac:dyDescent="0.25">
      <c r="A39" s="2164"/>
      <c r="B39" s="2163"/>
      <c r="C39" s="113"/>
      <c r="D39" s="1444"/>
      <c r="E39" s="468"/>
      <c r="F39" s="468"/>
      <c r="G39" s="2174"/>
      <c r="H39" s="468"/>
      <c r="I39" s="468"/>
      <c r="J39" s="2166"/>
    </row>
    <row r="40" spans="1:10" s="1" customFormat="1" ht="114" customHeight="1" x14ac:dyDescent="0.25">
      <c r="A40" s="2164"/>
      <c r="B40" s="2163"/>
      <c r="C40" s="113" t="s">
        <v>16</v>
      </c>
      <c r="D40" s="1444">
        <f t="shared" ref="D40:E42" si="10">D45</f>
        <v>141317</v>
      </c>
      <c r="E40" s="468">
        <f t="shared" si="10"/>
        <v>116910.87</v>
      </c>
      <c r="F40" s="468">
        <f t="shared" ref="F40" si="11">E40/D40*100</f>
        <v>82.729515911036884</v>
      </c>
      <c r="G40" s="2174"/>
      <c r="H40" s="468">
        <f t="shared" ref="H40:H42" si="12">H45</f>
        <v>116910.87</v>
      </c>
      <c r="I40" s="468">
        <f t="shared" ref="I40" si="13">H40/D40*100</f>
        <v>82.729515911036884</v>
      </c>
      <c r="J40" s="2166"/>
    </row>
    <row r="41" spans="1:10" s="1" customFormat="1" ht="93.75" hidden="1" customHeight="1" x14ac:dyDescent="0.25">
      <c r="A41" s="1123"/>
      <c r="B41" s="1124"/>
      <c r="C41" s="98" t="s">
        <v>19</v>
      </c>
      <c r="D41" s="1444">
        <f t="shared" si="10"/>
        <v>0</v>
      </c>
      <c r="E41" s="468">
        <f t="shared" si="10"/>
        <v>0</v>
      </c>
      <c r="F41" s="468">
        <v>0</v>
      </c>
      <c r="G41" s="1125"/>
      <c r="H41" s="468">
        <f t="shared" si="12"/>
        <v>0</v>
      </c>
      <c r="I41" s="468">
        <v>0</v>
      </c>
      <c r="J41" s="223"/>
    </row>
    <row r="42" spans="1:10" s="1" customFormat="1" ht="55.5" hidden="1" customHeight="1" x14ac:dyDescent="0.25">
      <c r="A42" s="1123"/>
      <c r="B42" s="1124"/>
      <c r="C42" s="98" t="s">
        <v>20</v>
      </c>
      <c r="D42" s="1444">
        <f t="shared" si="10"/>
        <v>0</v>
      </c>
      <c r="E42" s="468">
        <f t="shared" si="10"/>
        <v>0</v>
      </c>
      <c r="F42" s="468">
        <v>0</v>
      </c>
      <c r="G42" s="1125"/>
      <c r="H42" s="468">
        <f t="shared" si="12"/>
        <v>0</v>
      </c>
      <c r="I42" s="468">
        <v>0</v>
      </c>
      <c r="J42" s="223"/>
    </row>
    <row r="43" spans="1:10" s="1" customFormat="1" ht="34.5" customHeight="1" x14ac:dyDescent="0.25">
      <c r="A43" s="2171" t="s">
        <v>21</v>
      </c>
      <c r="B43" s="2162" t="s">
        <v>1556</v>
      </c>
      <c r="C43" s="1446" t="s">
        <v>15</v>
      </c>
      <c r="D43" s="1434">
        <f>-D44+D45+D46+D47</f>
        <v>141317</v>
      </c>
      <c r="E43" s="1429">
        <f>-E44+E45+E46+E47</f>
        <v>116910.87</v>
      </c>
      <c r="F43" s="1429">
        <f>E43/D43*100</f>
        <v>82.729515911036884</v>
      </c>
      <c r="G43" s="2170" t="s">
        <v>1915</v>
      </c>
      <c r="H43" s="1429">
        <f>H44+H45+H46+H47</f>
        <v>116910.87</v>
      </c>
      <c r="I43" s="1429">
        <f>H43/D43*100</f>
        <v>82.729515911036884</v>
      </c>
      <c r="J43" s="2162"/>
    </row>
    <row r="44" spans="1:10" s="1" customFormat="1" ht="61.5" hidden="1" customHeight="1" x14ac:dyDescent="0.25">
      <c r="A44" s="2171"/>
      <c r="B44" s="2162"/>
      <c r="C44" s="248" t="s">
        <v>18</v>
      </c>
      <c r="D44" s="1434">
        <v>0</v>
      </c>
      <c r="E44" s="1429">
        <v>0</v>
      </c>
      <c r="F44" s="1429">
        <v>0</v>
      </c>
      <c r="G44" s="2170"/>
      <c r="H44" s="1429">
        <v>0</v>
      </c>
      <c r="I44" s="1429">
        <v>0</v>
      </c>
      <c r="J44" s="2162"/>
    </row>
    <row r="45" spans="1:10" s="1" customFormat="1" ht="78" customHeight="1" x14ac:dyDescent="0.25">
      <c r="A45" s="2171"/>
      <c r="B45" s="2162"/>
      <c r="C45" s="248" t="s">
        <v>16</v>
      </c>
      <c r="D45" s="1434">
        <v>141317</v>
      </c>
      <c r="E45" s="1429">
        <v>116910.87</v>
      </c>
      <c r="F45" s="1429">
        <f t="shared" ref="F45" si="14">E45/D45*100</f>
        <v>82.729515911036884</v>
      </c>
      <c r="G45" s="2170"/>
      <c r="H45" s="1429">
        <f>E45</f>
        <v>116910.87</v>
      </c>
      <c r="I45" s="1429">
        <f t="shared" ref="I45" si="15">H45/D45*100</f>
        <v>82.729515911036884</v>
      </c>
      <c r="J45" s="2162"/>
    </row>
    <row r="46" spans="1:10" s="1" customFormat="1" ht="93.75" x14ac:dyDescent="0.25">
      <c r="A46" s="2171"/>
      <c r="B46" s="2162"/>
      <c r="C46" s="248" t="s">
        <v>19</v>
      </c>
      <c r="D46" s="1434">
        <v>0</v>
      </c>
      <c r="E46" s="1429">
        <v>0</v>
      </c>
      <c r="F46" s="1429">
        <v>0</v>
      </c>
      <c r="G46" s="2170"/>
      <c r="H46" s="1429">
        <v>0</v>
      </c>
      <c r="I46" s="1429">
        <v>0</v>
      </c>
      <c r="J46" s="2162"/>
    </row>
    <row r="47" spans="1:10" s="1" customFormat="1" ht="49.5" customHeight="1" x14ac:dyDescent="0.25">
      <c r="A47" s="2171"/>
      <c r="B47" s="2162"/>
      <c r="C47" s="930" t="s">
        <v>20</v>
      </c>
      <c r="D47" s="1434">
        <v>0</v>
      </c>
      <c r="E47" s="1429">
        <v>0</v>
      </c>
      <c r="F47" s="1429">
        <v>0</v>
      </c>
      <c r="G47" s="2170"/>
      <c r="H47" s="1429">
        <v>0</v>
      </c>
      <c r="I47" s="1429">
        <v>0</v>
      </c>
      <c r="J47" s="2162"/>
    </row>
    <row r="48" spans="1:10" s="1" customFormat="1" ht="21" customHeight="1" x14ac:dyDescent="0.25">
      <c r="A48" s="2156"/>
      <c r="B48" s="1997" t="s">
        <v>638</v>
      </c>
      <c r="C48" s="1447" t="s">
        <v>15</v>
      </c>
      <c r="D48" s="1444">
        <f>D49+D50+D51+D52</f>
        <v>141317</v>
      </c>
      <c r="E48" s="468">
        <f>E49+E50+E51+E52</f>
        <v>116910.87</v>
      </c>
      <c r="F48" s="468">
        <f>E48/D48*100</f>
        <v>82.729515911036884</v>
      </c>
      <c r="G48" s="2154"/>
      <c r="H48" s="468">
        <f>H49+H50+H51+H52</f>
        <v>116910.87</v>
      </c>
      <c r="I48" s="468">
        <f>H48/D48*100</f>
        <v>82.729515911036884</v>
      </c>
      <c r="J48" s="2001"/>
    </row>
    <row r="49" spans="1:10" s="1" customFormat="1" ht="75.75" hidden="1" customHeight="1" x14ac:dyDescent="0.25">
      <c r="A49" s="2156"/>
      <c r="B49" s="1997"/>
      <c r="C49" s="98" t="s">
        <v>18</v>
      </c>
      <c r="D49" s="1444">
        <f>D38</f>
        <v>0</v>
      </c>
      <c r="E49" s="468">
        <f>E38</f>
        <v>0</v>
      </c>
      <c r="F49" s="468">
        <v>0</v>
      </c>
      <c r="G49" s="2154"/>
      <c r="H49" s="468">
        <f>H38</f>
        <v>0</v>
      </c>
      <c r="I49" s="468">
        <v>0</v>
      </c>
      <c r="J49" s="2001"/>
    </row>
    <row r="50" spans="1:10" s="1" customFormat="1" ht="99.75" customHeight="1" x14ac:dyDescent="0.25">
      <c r="A50" s="2156"/>
      <c r="B50" s="1997"/>
      <c r="C50" s="98" t="s">
        <v>16</v>
      </c>
      <c r="D50" s="1444">
        <f>D40</f>
        <v>141317</v>
      </c>
      <c r="E50" s="468">
        <f>E40</f>
        <v>116910.87</v>
      </c>
      <c r="F50" s="468">
        <f t="shared" ref="F50" si="16">E50/D50*100</f>
        <v>82.729515911036884</v>
      </c>
      <c r="G50" s="2154"/>
      <c r="H50" s="468">
        <f t="shared" ref="H50:H52" si="17">H40</f>
        <v>116910.87</v>
      </c>
      <c r="I50" s="468">
        <f t="shared" ref="I50" si="18">H50/D50*100</f>
        <v>82.729515911036884</v>
      </c>
      <c r="J50" s="2001"/>
    </row>
    <row r="51" spans="1:10" s="1" customFormat="1" ht="94.5" hidden="1" customHeight="1" x14ac:dyDescent="0.25">
      <c r="A51" s="2156"/>
      <c r="B51" s="1997"/>
      <c r="C51" s="98" t="s">
        <v>19</v>
      </c>
      <c r="D51" s="1444">
        <f>D41</f>
        <v>0</v>
      </c>
      <c r="E51" s="468">
        <f t="shared" ref="E51:E52" si="19">E41</f>
        <v>0</v>
      </c>
      <c r="F51" s="468">
        <v>0</v>
      </c>
      <c r="G51" s="2154"/>
      <c r="H51" s="468">
        <f t="shared" si="17"/>
        <v>0</v>
      </c>
      <c r="I51" s="468">
        <v>0</v>
      </c>
      <c r="J51" s="2001"/>
    </row>
    <row r="52" spans="1:10" s="1" customFormat="1" ht="58.5" hidden="1" customHeight="1" x14ac:dyDescent="0.25">
      <c r="A52" s="2156"/>
      <c r="B52" s="1997"/>
      <c r="C52" s="98" t="s">
        <v>20</v>
      </c>
      <c r="D52" s="1444">
        <f>D42</f>
        <v>0</v>
      </c>
      <c r="E52" s="468">
        <f t="shared" si="19"/>
        <v>0</v>
      </c>
      <c r="F52" s="468">
        <v>0</v>
      </c>
      <c r="G52" s="2154"/>
      <c r="H52" s="468">
        <f t="shared" si="17"/>
        <v>0</v>
      </c>
      <c r="I52" s="468">
        <v>0</v>
      </c>
      <c r="J52" s="2001"/>
    </row>
    <row r="53" spans="1:10" s="1" customFormat="1" ht="27.75" customHeight="1" x14ac:dyDescent="0.25">
      <c r="A53" s="1997" t="s">
        <v>2101</v>
      </c>
      <c r="B53" s="1997"/>
      <c r="C53" s="1997"/>
      <c r="D53" s="1997"/>
      <c r="E53" s="1997"/>
      <c r="F53" s="1997"/>
      <c r="G53" s="1997"/>
      <c r="H53" s="1997"/>
      <c r="I53" s="1997"/>
      <c r="J53" s="1997"/>
    </row>
    <row r="54" spans="1:10" s="1" customFormat="1" ht="29.25" customHeight="1" x14ac:dyDescent="0.25">
      <c r="A54" s="2164" t="s">
        <v>9</v>
      </c>
      <c r="B54" s="2163" t="s">
        <v>1444</v>
      </c>
      <c r="C54" s="1447" t="s">
        <v>15</v>
      </c>
      <c r="D54" s="1444">
        <f>D55+D56+D57</f>
        <v>0</v>
      </c>
      <c r="E54" s="1444">
        <f>E55+E56+E57</f>
        <v>0</v>
      </c>
      <c r="F54" s="1444">
        <v>0</v>
      </c>
      <c r="G54" s="2169"/>
      <c r="H54" s="1444">
        <f>H55+H56+H57</f>
        <v>0</v>
      </c>
      <c r="I54" s="1444">
        <v>0</v>
      </c>
      <c r="J54" s="1997"/>
    </row>
    <row r="55" spans="1:10" s="1" customFormat="1" ht="80.25" customHeight="1" x14ac:dyDescent="0.25">
      <c r="A55" s="2164"/>
      <c r="B55" s="2163"/>
      <c r="C55" s="1447" t="s">
        <v>18</v>
      </c>
      <c r="D55" s="1444">
        <f t="shared" ref="D55:E57" si="20">D61</f>
        <v>0</v>
      </c>
      <c r="E55" s="1444">
        <f t="shared" si="20"/>
        <v>0</v>
      </c>
      <c r="F55" s="1444">
        <v>0</v>
      </c>
      <c r="G55" s="2169"/>
      <c r="H55" s="1444">
        <f>H61</f>
        <v>0</v>
      </c>
      <c r="I55" s="1444">
        <v>0</v>
      </c>
      <c r="J55" s="1997"/>
    </row>
    <row r="56" spans="1:10" s="1" customFormat="1" ht="78.75" hidden="1" customHeight="1" x14ac:dyDescent="0.25">
      <c r="A56" s="2164"/>
      <c r="B56" s="2163"/>
      <c r="C56" s="1447" t="s">
        <v>16</v>
      </c>
      <c r="D56" s="1444">
        <f t="shared" si="20"/>
        <v>0</v>
      </c>
      <c r="E56" s="1444">
        <f t="shared" si="20"/>
        <v>0</v>
      </c>
      <c r="F56" s="1444">
        <v>0</v>
      </c>
      <c r="G56" s="2169"/>
      <c r="H56" s="1444">
        <f>H62</f>
        <v>0</v>
      </c>
      <c r="I56" s="1444">
        <v>0</v>
      </c>
      <c r="J56" s="1997"/>
    </row>
    <row r="57" spans="1:10" s="1" customFormat="1" ht="93.75" hidden="1" customHeight="1" x14ac:dyDescent="0.25">
      <c r="A57" s="2164"/>
      <c r="B57" s="2163"/>
      <c r="C57" s="1447" t="s">
        <v>19</v>
      </c>
      <c r="D57" s="1444">
        <f t="shared" si="20"/>
        <v>0</v>
      </c>
      <c r="E57" s="1444">
        <f t="shared" si="20"/>
        <v>0</v>
      </c>
      <c r="F57" s="1444">
        <v>0</v>
      </c>
      <c r="G57" s="2169"/>
      <c r="H57" s="1444">
        <f>H63</f>
        <v>0</v>
      </c>
      <c r="I57" s="1444">
        <v>0</v>
      </c>
      <c r="J57" s="1997"/>
    </row>
    <row r="58" spans="1:10" s="1" customFormat="1" ht="75" customHeight="1" x14ac:dyDescent="0.25">
      <c r="A58" s="2164"/>
      <c r="B58" s="2163"/>
      <c r="C58" s="1447" t="s">
        <v>16</v>
      </c>
      <c r="D58" s="1444">
        <v>0</v>
      </c>
      <c r="E58" s="1444">
        <v>0</v>
      </c>
      <c r="F58" s="1444">
        <v>0</v>
      </c>
      <c r="G58" s="2169"/>
      <c r="H58" s="1444">
        <v>0</v>
      </c>
      <c r="I58" s="1444">
        <v>0</v>
      </c>
      <c r="J58" s="1997"/>
    </row>
    <row r="59" spans="1:10" s="1" customFormat="1" ht="94.5" customHeight="1" x14ac:dyDescent="0.25">
      <c r="A59" s="2164"/>
      <c r="B59" s="2163"/>
      <c r="C59" s="1447" t="s">
        <v>19</v>
      </c>
      <c r="D59" s="1444">
        <v>0</v>
      </c>
      <c r="E59" s="1444">
        <v>0</v>
      </c>
      <c r="F59" s="1444">
        <v>0</v>
      </c>
      <c r="G59" s="2169"/>
      <c r="H59" s="1444">
        <v>0</v>
      </c>
      <c r="I59" s="1444">
        <v>0</v>
      </c>
      <c r="J59" s="1997"/>
    </row>
    <row r="60" spans="1:10" s="1" customFormat="1" ht="18" customHeight="1" x14ac:dyDescent="0.25">
      <c r="A60" s="2166" t="s">
        <v>21</v>
      </c>
      <c r="B60" s="2162" t="s">
        <v>1445</v>
      </c>
      <c r="C60" s="198" t="s">
        <v>15</v>
      </c>
      <c r="D60" s="1434">
        <f>D61+D62+D63+D64</f>
        <v>0</v>
      </c>
      <c r="E60" s="1434">
        <f>E61+E62+E63+E64</f>
        <v>0</v>
      </c>
      <c r="F60" s="1434">
        <v>0</v>
      </c>
      <c r="G60" s="2170" t="s">
        <v>1446</v>
      </c>
      <c r="H60" s="1434">
        <f>H61+H62+H63+H64</f>
        <v>0</v>
      </c>
      <c r="I60" s="1434">
        <v>0</v>
      </c>
      <c r="J60" s="2162" t="s">
        <v>1447</v>
      </c>
    </row>
    <row r="61" spans="1:10" s="1" customFormat="1" ht="54" customHeight="1" x14ac:dyDescent="0.25">
      <c r="A61" s="2166"/>
      <c r="B61" s="2162"/>
      <c r="C61" s="223" t="s">
        <v>18</v>
      </c>
      <c r="D61" s="1434">
        <v>0</v>
      </c>
      <c r="E61" s="1434">
        <v>0</v>
      </c>
      <c r="F61" s="1434">
        <v>0</v>
      </c>
      <c r="G61" s="2170"/>
      <c r="H61" s="1434">
        <v>0</v>
      </c>
      <c r="I61" s="1434">
        <v>0</v>
      </c>
      <c r="J61" s="2162"/>
    </row>
    <row r="62" spans="1:10" s="1" customFormat="1" ht="75.75" hidden="1" customHeight="1" x14ac:dyDescent="0.25">
      <c r="A62" s="2166"/>
      <c r="B62" s="2162"/>
      <c r="C62" s="1446" t="s">
        <v>16</v>
      </c>
      <c r="D62" s="1434">
        <v>0</v>
      </c>
      <c r="E62" s="1434">
        <v>0</v>
      </c>
      <c r="F62" s="1434">
        <v>0</v>
      </c>
      <c r="G62" s="2170"/>
      <c r="H62" s="1434">
        <v>0</v>
      </c>
      <c r="I62" s="1434">
        <v>0</v>
      </c>
      <c r="J62" s="2162"/>
    </row>
    <row r="63" spans="1:10" s="1" customFormat="1" ht="96" hidden="1" customHeight="1" x14ac:dyDescent="0.25">
      <c r="A63" s="2166"/>
      <c r="B63" s="2162"/>
      <c r="C63" s="1446" t="s">
        <v>19</v>
      </c>
      <c r="D63" s="1434">
        <v>0</v>
      </c>
      <c r="E63" s="1434">
        <v>0</v>
      </c>
      <c r="F63" s="1434">
        <v>0</v>
      </c>
      <c r="G63" s="2170"/>
      <c r="H63" s="1434">
        <v>0</v>
      </c>
      <c r="I63" s="1434">
        <v>0</v>
      </c>
      <c r="J63" s="2162"/>
    </row>
    <row r="64" spans="1:10" s="1" customFormat="1" ht="39.75" hidden="1" customHeight="1" x14ac:dyDescent="0.25">
      <c r="A64" s="2166"/>
      <c r="B64" s="2162"/>
      <c r="C64" s="1446" t="s">
        <v>20</v>
      </c>
      <c r="D64" s="1434">
        <v>0</v>
      </c>
      <c r="E64" s="1434">
        <v>0</v>
      </c>
      <c r="F64" s="1434">
        <v>0</v>
      </c>
      <c r="G64" s="2170"/>
      <c r="H64" s="1434">
        <v>0</v>
      </c>
      <c r="I64" s="1434">
        <v>0</v>
      </c>
      <c r="J64" s="2162"/>
    </row>
    <row r="65" spans="1:10" s="1" customFormat="1" ht="72" customHeight="1" x14ac:dyDescent="0.25">
      <c r="A65" s="2166"/>
      <c r="B65" s="2162"/>
      <c r="C65" s="1446" t="s">
        <v>16</v>
      </c>
      <c r="D65" s="1434">
        <v>0</v>
      </c>
      <c r="E65" s="1434">
        <v>0</v>
      </c>
      <c r="F65" s="1434">
        <v>0</v>
      </c>
      <c r="G65" s="2170"/>
      <c r="H65" s="1434">
        <v>0</v>
      </c>
      <c r="I65" s="1434">
        <v>0</v>
      </c>
      <c r="J65" s="2162"/>
    </row>
    <row r="66" spans="1:10" s="1" customFormat="1" ht="93" customHeight="1" x14ac:dyDescent="0.25">
      <c r="A66" s="2166"/>
      <c r="B66" s="2162"/>
      <c r="C66" s="1446" t="s">
        <v>19</v>
      </c>
      <c r="D66" s="1434">
        <v>0</v>
      </c>
      <c r="E66" s="1434">
        <v>0</v>
      </c>
      <c r="F66" s="1434">
        <v>0</v>
      </c>
      <c r="G66" s="2170"/>
      <c r="H66" s="1434"/>
      <c r="I66" s="1434"/>
      <c r="J66" s="2162"/>
    </row>
    <row r="67" spans="1:10" s="1" customFormat="1" ht="187.5" customHeight="1" x14ac:dyDescent="0.25">
      <c r="A67" s="1450" t="s">
        <v>12</v>
      </c>
      <c r="B67" s="1447" t="s">
        <v>1448</v>
      </c>
      <c r="C67" s="1457"/>
      <c r="D67" s="1444">
        <v>0</v>
      </c>
      <c r="E67" s="1444">
        <v>0</v>
      </c>
      <c r="F67" s="1444">
        <v>0</v>
      </c>
      <c r="G67" s="1060"/>
      <c r="H67" s="1444">
        <v>0</v>
      </c>
      <c r="I67" s="1444">
        <v>0</v>
      </c>
      <c r="J67" s="1457"/>
    </row>
    <row r="68" spans="1:10" s="1" customFormat="1" ht="116.25" hidden="1" customHeight="1" x14ac:dyDescent="0.25">
      <c r="A68" s="1493" t="s">
        <v>66</v>
      </c>
      <c r="B68" s="1461" t="s">
        <v>1449</v>
      </c>
      <c r="C68" s="2168" t="s">
        <v>1450</v>
      </c>
      <c r="D68" s="2168"/>
      <c r="E68" s="2168"/>
      <c r="F68" s="2168"/>
      <c r="G68" s="2168"/>
      <c r="H68" s="2168"/>
      <c r="I68" s="2168"/>
      <c r="J68" s="2168"/>
    </row>
    <row r="69" spans="1:10" s="1" customFormat="1" ht="134.25" customHeight="1" x14ac:dyDescent="0.25">
      <c r="A69" s="1493"/>
      <c r="B69" s="1461" t="s">
        <v>1451</v>
      </c>
      <c r="C69" s="2168" t="s">
        <v>1450</v>
      </c>
      <c r="D69" s="2168"/>
      <c r="E69" s="2168"/>
      <c r="F69" s="2168"/>
      <c r="G69" s="2168"/>
      <c r="H69" s="2168"/>
      <c r="I69" s="2168"/>
      <c r="J69" s="2168"/>
    </row>
    <row r="70" spans="1:10" s="1" customFormat="1" ht="75" hidden="1" customHeight="1" x14ac:dyDescent="0.25">
      <c r="A70" s="2164"/>
      <c r="B70" s="2163"/>
      <c r="C70" s="1447" t="s">
        <v>16</v>
      </c>
      <c r="D70" s="685">
        <f t="shared" ref="D70:E72" si="21">D73</f>
        <v>0</v>
      </c>
      <c r="E70" s="685">
        <f t="shared" si="21"/>
        <v>0</v>
      </c>
      <c r="F70" s="1456">
        <v>0</v>
      </c>
      <c r="G70" s="2165"/>
      <c r="H70" s="685">
        <f t="shared" ref="H70:H72" si="22">H73</f>
        <v>0</v>
      </c>
      <c r="I70" s="1456">
        <v>0</v>
      </c>
      <c r="J70" s="2165"/>
    </row>
    <row r="71" spans="1:10" s="1" customFormat="1" ht="95.25" hidden="1" customHeight="1" x14ac:dyDescent="0.25">
      <c r="A71" s="2164"/>
      <c r="B71" s="2163"/>
      <c r="C71" s="1447" t="s">
        <v>19</v>
      </c>
      <c r="D71" s="685">
        <f t="shared" si="21"/>
        <v>0</v>
      </c>
      <c r="E71" s="685">
        <f t="shared" si="21"/>
        <v>0</v>
      </c>
      <c r="F71" s="1456">
        <v>0</v>
      </c>
      <c r="G71" s="2165"/>
      <c r="H71" s="685">
        <f t="shared" si="22"/>
        <v>0</v>
      </c>
      <c r="I71" s="1456">
        <v>0</v>
      </c>
      <c r="J71" s="2165"/>
    </row>
    <row r="72" spans="1:10" s="1" customFormat="1" ht="57.75" hidden="1" customHeight="1" x14ac:dyDescent="0.25">
      <c r="A72" s="2164"/>
      <c r="B72" s="2163"/>
      <c r="C72" s="1447" t="s">
        <v>20</v>
      </c>
      <c r="D72" s="685">
        <f t="shared" si="21"/>
        <v>0</v>
      </c>
      <c r="E72" s="685">
        <f t="shared" si="21"/>
        <v>0</v>
      </c>
      <c r="F72" s="1456">
        <v>0</v>
      </c>
      <c r="G72" s="2165"/>
      <c r="H72" s="685">
        <f t="shared" si="22"/>
        <v>0</v>
      </c>
      <c r="I72" s="1456">
        <v>0</v>
      </c>
      <c r="J72" s="2165"/>
    </row>
    <row r="73" spans="1:10" s="1" customFormat="1" ht="78" hidden="1" customHeight="1" x14ac:dyDescent="0.25">
      <c r="A73" s="2166"/>
      <c r="B73" s="2162"/>
      <c r="C73" s="1446" t="s">
        <v>16</v>
      </c>
      <c r="D73" s="1434">
        <v>0</v>
      </c>
      <c r="E73" s="1434">
        <v>0</v>
      </c>
      <c r="F73" s="1449">
        <v>0</v>
      </c>
      <c r="G73" s="2167"/>
      <c r="H73" s="1434">
        <v>0</v>
      </c>
      <c r="I73" s="1449">
        <v>0</v>
      </c>
      <c r="J73" s="2167"/>
    </row>
    <row r="74" spans="1:10" s="1" customFormat="1" ht="95.25" hidden="1" customHeight="1" x14ac:dyDescent="0.25">
      <c r="A74" s="2166"/>
      <c r="B74" s="2162"/>
      <c r="C74" s="1446" t="s">
        <v>19</v>
      </c>
      <c r="D74" s="1434">
        <v>0</v>
      </c>
      <c r="E74" s="1434">
        <v>0</v>
      </c>
      <c r="F74" s="1449">
        <v>0</v>
      </c>
      <c r="G74" s="2167"/>
      <c r="H74" s="1434">
        <v>0</v>
      </c>
      <c r="I74" s="1449">
        <v>0</v>
      </c>
      <c r="J74" s="2167"/>
    </row>
    <row r="75" spans="1:10" s="1" customFormat="1" ht="37.5" hidden="1" customHeight="1" x14ac:dyDescent="0.25">
      <c r="A75" s="2166"/>
      <c r="B75" s="2162"/>
      <c r="C75" s="1446" t="s">
        <v>20</v>
      </c>
      <c r="D75" s="1434">
        <v>0</v>
      </c>
      <c r="E75" s="1434">
        <v>0</v>
      </c>
      <c r="F75" s="1449">
        <v>0</v>
      </c>
      <c r="G75" s="2167"/>
      <c r="H75" s="1434">
        <v>0</v>
      </c>
      <c r="I75" s="1449">
        <v>0</v>
      </c>
      <c r="J75" s="2167"/>
    </row>
    <row r="76" spans="1:10" s="1" customFormat="1" ht="18" customHeight="1" x14ac:dyDescent="0.25">
      <c r="A76" s="2156"/>
      <c r="B76" s="1997" t="s">
        <v>1452</v>
      </c>
      <c r="C76" s="1447" t="s">
        <v>15</v>
      </c>
      <c r="D76" s="1444">
        <f>D81+D82</f>
        <v>0</v>
      </c>
      <c r="E76" s="1444">
        <f t="shared" ref="E76:F76" si="23">E81+E82</f>
        <v>0</v>
      </c>
      <c r="F76" s="1444">
        <f t="shared" si="23"/>
        <v>0</v>
      </c>
      <c r="G76" s="2154"/>
      <c r="H76" s="1444">
        <v>0</v>
      </c>
      <c r="I76" s="1444">
        <v>0</v>
      </c>
      <c r="J76" s="2155"/>
    </row>
    <row r="77" spans="1:10" s="1" customFormat="1" ht="57.75" customHeight="1" x14ac:dyDescent="0.25">
      <c r="A77" s="2156"/>
      <c r="B77" s="1997"/>
      <c r="C77" s="1447" t="s">
        <v>18</v>
      </c>
      <c r="D77" s="1444">
        <f>D55</f>
        <v>0</v>
      </c>
      <c r="E77" s="1444">
        <f>E61</f>
        <v>0</v>
      </c>
      <c r="F77" s="1444">
        <f>F61</f>
        <v>0</v>
      </c>
      <c r="G77" s="2154"/>
      <c r="H77" s="1444">
        <v>0</v>
      </c>
      <c r="I77" s="1444">
        <v>0</v>
      </c>
      <c r="J77" s="2155"/>
    </row>
    <row r="78" spans="1:10" s="1" customFormat="1" ht="76.5" hidden="1" customHeight="1" x14ac:dyDescent="0.25">
      <c r="A78" s="2156"/>
      <c r="B78" s="1997"/>
      <c r="C78" s="1447" t="s">
        <v>16</v>
      </c>
      <c r="D78" s="1444">
        <f>D56+D67+D70</f>
        <v>0</v>
      </c>
      <c r="E78" s="1444">
        <f>E56+E67+E70</f>
        <v>0</v>
      </c>
      <c r="F78" s="1444">
        <v>0</v>
      </c>
      <c r="G78" s="2154"/>
      <c r="H78" s="1444">
        <f>H56+H67+H70</f>
        <v>0</v>
      </c>
      <c r="I78" s="1444">
        <v>0</v>
      </c>
      <c r="J78" s="2155"/>
    </row>
    <row r="79" spans="1:10" s="1" customFormat="1" ht="93.75" hidden="1" customHeight="1" x14ac:dyDescent="0.3">
      <c r="A79" s="2156"/>
      <c r="B79" s="1997"/>
      <c r="C79" s="450" t="s">
        <v>19</v>
      </c>
      <c r="D79" s="1444">
        <f>D57+D67+D71</f>
        <v>0</v>
      </c>
      <c r="E79" s="1444">
        <f>E57+E67+E71</f>
        <v>0</v>
      </c>
      <c r="F79" s="1444">
        <v>0</v>
      </c>
      <c r="G79" s="2154"/>
      <c r="H79" s="1444">
        <f>H57+H67+H71</f>
        <v>0</v>
      </c>
      <c r="I79" s="1444">
        <v>0</v>
      </c>
      <c r="J79" s="2155"/>
    </row>
    <row r="80" spans="1:10" s="1" customFormat="1" ht="56.25" hidden="1" customHeight="1" x14ac:dyDescent="0.25">
      <c r="A80" s="2156"/>
      <c r="B80" s="1997"/>
      <c r="C80" s="1447" t="s">
        <v>20</v>
      </c>
      <c r="D80" s="1444" t="e">
        <f>#REF!+D67+D72</f>
        <v>#REF!</v>
      </c>
      <c r="E80" s="1444" t="e">
        <f>#REF!+E67+E72</f>
        <v>#REF!</v>
      </c>
      <c r="F80" s="1444">
        <v>0</v>
      </c>
      <c r="G80" s="2154"/>
      <c r="H80" s="1444" t="e">
        <f>#REF!+H67+H72</f>
        <v>#REF!</v>
      </c>
      <c r="I80" s="1444">
        <v>0</v>
      </c>
      <c r="J80" s="2155"/>
    </row>
    <row r="81" spans="1:10" s="1" customFormat="1" ht="80.25" customHeight="1" x14ac:dyDescent="0.25">
      <c r="A81" s="2156"/>
      <c r="B81" s="1997"/>
      <c r="C81" s="1447" t="s">
        <v>16</v>
      </c>
      <c r="D81" s="1444">
        <f t="shared" ref="D81:F82" si="24">D65</f>
        <v>0</v>
      </c>
      <c r="E81" s="1444">
        <f t="shared" si="24"/>
        <v>0</v>
      </c>
      <c r="F81" s="1444">
        <f t="shared" si="24"/>
        <v>0</v>
      </c>
      <c r="G81" s="2154"/>
      <c r="H81" s="1444">
        <v>0</v>
      </c>
      <c r="I81" s="1444">
        <v>0</v>
      </c>
      <c r="J81" s="2155"/>
    </row>
    <row r="82" spans="1:10" s="1" customFormat="1" ht="93" customHeight="1" x14ac:dyDescent="0.25">
      <c r="A82" s="2156"/>
      <c r="B82" s="1997"/>
      <c r="C82" s="1447" t="s">
        <v>19</v>
      </c>
      <c r="D82" s="1444">
        <f t="shared" si="24"/>
        <v>0</v>
      </c>
      <c r="E82" s="1444">
        <f t="shared" si="24"/>
        <v>0</v>
      </c>
      <c r="F82" s="1444">
        <f t="shared" si="24"/>
        <v>0</v>
      </c>
      <c r="G82" s="2154"/>
      <c r="H82" s="1444">
        <v>0</v>
      </c>
      <c r="I82" s="1444">
        <v>0</v>
      </c>
      <c r="J82" s="2155"/>
    </row>
    <row r="83" spans="1:10" s="1" customFormat="1" ht="24" customHeight="1" x14ac:dyDescent="0.25">
      <c r="A83" s="2160" t="s">
        <v>639</v>
      </c>
      <c r="B83" s="2160"/>
      <c r="C83" s="2160"/>
      <c r="D83" s="2160"/>
      <c r="E83" s="2160"/>
      <c r="F83" s="2160"/>
      <c r="G83" s="2160"/>
      <c r="H83" s="2160"/>
      <c r="I83" s="2160"/>
      <c r="J83" s="2160"/>
    </row>
    <row r="84" spans="1:10" s="1" customFormat="1" ht="27.75" customHeight="1" x14ac:dyDescent="0.25">
      <c r="A84" s="2160" t="s">
        <v>9</v>
      </c>
      <c r="B84" s="2163" t="s">
        <v>1453</v>
      </c>
      <c r="C84" s="1631" t="s">
        <v>15</v>
      </c>
      <c r="D84" s="1632">
        <f>D85+D86+D87</f>
        <v>0</v>
      </c>
      <c r="E84" s="1632">
        <f>E85+E86+E87</f>
        <v>0</v>
      </c>
      <c r="F84" s="1632">
        <v>0</v>
      </c>
      <c r="G84" s="2154"/>
      <c r="H84" s="1632">
        <f>H85+H86+H87</f>
        <v>0</v>
      </c>
      <c r="I84" s="1632">
        <v>0</v>
      </c>
      <c r="J84" s="2155"/>
    </row>
    <row r="85" spans="1:10" s="1" customFormat="1" ht="75" customHeight="1" x14ac:dyDescent="0.25">
      <c r="A85" s="2160"/>
      <c r="B85" s="2163"/>
      <c r="C85" s="1631" t="s">
        <v>18</v>
      </c>
      <c r="D85" s="1632">
        <v>0</v>
      </c>
      <c r="E85" s="1632">
        <v>0</v>
      </c>
      <c r="F85" s="1632">
        <v>0</v>
      </c>
      <c r="G85" s="2154"/>
      <c r="H85" s="1632">
        <v>0</v>
      </c>
      <c r="I85" s="1632">
        <v>0</v>
      </c>
      <c r="J85" s="2155"/>
    </row>
    <row r="86" spans="1:10" s="1" customFormat="1" ht="77.25" customHeight="1" x14ac:dyDescent="0.25">
      <c r="A86" s="2160"/>
      <c r="B86" s="2163"/>
      <c r="C86" s="1631" t="s">
        <v>16</v>
      </c>
      <c r="D86" s="1632">
        <v>0</v>
      </c>
      <c r="E86" s="1632">
        <v>0</v>
      </c>
      <c r="F86" s="1632">
        <v>0</v>
      </c>
      <c r="G86" s="2154"/>
      <c r="H86" s="1632">
        <v>0</v>
      </c>
      <c r="I86" s="1632">
        <v>0</v>
      </c>
      <c r="J86" s="2155"/>
    </row>
    <row r="87" spans="1:10" s="1" customFormat="1" ht="94.5" customHeight="1" x14ac:dyDescent="0.25">
      <c r="A87" s="445"/>
      <c r="B87" s="1124"/>
      <c r="C87" s="1631" t="s">
        <v>19</v>
      </c>
      <c r="D87" s="1632">
        <v>0</v>
      </c>
      <c r="E87" s="1632">
        <v>0</v>
      </c>
      <c r="F87" s="1632">
        <v>0</v>
      </c>
      <c r="G87" s="1647"/>
      <c r="H87" s="1632">
        <v>0</v>
      </c>
      <c r="I87" s="1632">
        <v>0</v>
      </c>
      <c r="J87" s="1124"/>
    </row>
    <row r="88" spans="1:10" s="1" customFormat="1" ht="85.5" customHeight="1" x14ac:dyDescent="0.25">
      <c r="A88" s="1456"/>
      <c r="B88" s="1447" t="s">
        <v>1454</v>
      </c>
      <c r="C88" s="2162" t="s">
        <v>1950</v>
      </c>
      <c r="D88" s="2163"/>
      <c r="E88" s="2163"/>
      <c r="F88" s="2163"/>
      <c r="G88" s="2163"/>
      <c r="H88" s="2163"/>
      <c r="I88" s="2163"/>
      <c r="J88" s="2163"/>
    </row>
    <row r="89" spans="1:10" s="1" customFormat="1" ht="28.5" hidden="1" customHeight="1" x14ac:dyDescent="0.25">
      <c r="A89" s="2160"/>
      <c r="B89" s="2161" t="s">
        <v>640</v>
      </c>
      <c r="C89" s="1447" t="s">
        <v>15</v>
      </c>
      <c r="D89" s="1452">
        <f>D90+D91+D92</f>
        <v>0</v>
      </c>
      <c r="E89" s="1452">
        <f>E90+E91+E92</f>
        <v>0</v>
      </c>
      <c r="F89" s="1452">
        <v>0</v>
      </c>
      <c r="G89" s="2154"/>
      <c r="H89" s="1452">
        <f>H90+H91+H92</f>
        <v>0</v>
      </c>
      <c r="I89" s="1452">
        <v>0</v>
      </c>
      <c r="J89" s="2155"/>
    </row>
    <row r="90" spans="1:10" s="1" customFormat="1" ht="91.5" hidden="1" customHeight="1" x14ac:dyDescent="0.25">
      <c r="A90" s="2160"/>
      <c r="B90" s="2161"/>
      <c r="C90" s="1447" t="s">
        <v>18</v>
      </c>
      <c r="D90" s="1452">
        <v>0</v>
      </c>
      <c r="E90" s="1452">
        <v>0</v>
      </c>
      <c r="F90" s="1452">
        <v>0</v>
      </c>
      <c r="G90" s="2154"/>
      <c r="H90" s="1452">
        <v>0</v>
      </c>
      <c r="I90" s="1452">
        <v>0</v>
      </c>
      <c r="J90" s="2155"/>
    </row>
    <row r="91" spans="1:10" s="1" customFormat="1" ht="82.5" customHeight="1" x14ac:dyDescent="0.25">
      <c r="A91" s="2160"/>
      <c r="B91" s="2161"/>
      <c r="C91" s="1447" t="s">
        <v>16</v>
      </c>
      <c r="D91" s="1452">
        <v>0</v>
      </c>
      <c r="E91" s="1452">
        <v>0</v>
      </c>
      <c r="F91" s="1452">
        <v>0</v>
      </c>
      <c r="G91" s="2154"/>
      <c r="H91" s="1452">
        <v>0</v>
      </c>
      <c r="I91" s="1452">
        <v>0</v>
      </c>
      <c r="J91" s="2155"/>
    </row>
    <row r="92" spans="1:10" s="1" customFormat="1" ht="102" customHeight="1" x14ac:dyDescent="0.25">
      <c r="A92" s="2160"/>
      <c r="B92" s="2161"/>
      <c r="C92" s="1447" t="s">
        <v>19</v>
      </c>
      <c r="D92" s="1452">
        <v>0</v>
      </c>
      <c r="E92" s="1452">
        <v>0</v>
      </c>
      <c r="F92" s="1452">
        <v>0</v>
      </c>
      <c r="G92" s="2154"/>
      <c r="H92" s="1452">
        <v>0</v>
      </c>
      <c r="I92" s="1452">
        <v>0</v>
      </c>
      <c r="J92" s="2155"/>
    </row>
    <row r="93" spans="1:10" s="1" customFormat="1" ht="22.5" customHeight="1" x14ac:dyDescent="0.25">
      <c r="A93" s="2156"/>
      <c r="B93" s="2157" t="s">
        <v>23</v>
      </c>
      <c r="C93" s="1447" t="s">
        <v>15</v>
      </c>
      <c r="D93" s="1444">
        <f>D94+D95+D96+D97</f>
        <v>173627.47</v>
      </c>
      <c r="E93" s="1444">
        <f>E94+E95+E96+E97</f>
        <v>148833.93599999999</v>
      </c>
      <c r="F93" s="1444">
        <f>E93/D93*100</f>
        <v>85.720269954978889</v>
      </c>
      <c r="G93" s="2158"/>
      <c r="H93" s="1444">
        <f>H94+H95+H96+H97</f>
        <v>148833.93599999999</v>
      </c>
      <c r="I93" s="1444">
        <f>H93/D93*100</f>
        <v>85.720269954978889</v>
      </c>
      <c r="J93" s="2159"/>
    </row>
    <row r="94" spans="1:10" s="1" customFormat="1" ht="70.5" customHeight="1" x14ac:dyDescent="0.25">
      <c r="A94" s="2156"/>
      <c r="B94" s="2157"/>
      <c r="C94" s="1447" t="s">
        <v>18</v>
      </c>
      <c r="D94" s="1444">
        <f>D32</f>
        <v>1774</v>
      </c>
      <c r="E94" s="1444">
        <f>E32</f>
        <v>1773.99</v>
      </c>
      <c r="F94" s="1444">
        <f t="shared" ref="F94:F97" si="25">E94/D94*100</f>
        <v>99.999436302142058</v>
      </c>
      <c r="G94" s="2158"/>
      <c r="H94" s="1444">
        <f>E94</f>
        <v>1773.99</v>
      </c>
      <c r="I94" s="1444">
        <f t="shared" ref="I94:I97" si="26">H94/D94*100</f>
        <v>99.999436302142058</v>
      </c>
      <c r="J94" s="2159"/>
    </row>
    <row r="95" spans="1:10" s="1" customFormat="1" ht="74.25" customHeight="1" x14ac:dyDescent="0.25">
      <c r="A95" s="2156"/>
      <c r="B95" s="2157"/>
      <c r="C95" s="1447" t="s">
        <v>16</v>
      </c>
      <c r="D95" s="1444">
        <f>D17+D33+D50</f>
        <v>146906.1</v>
      </c>
      <c r="E95" s="1444">
        <f>E17+E33+E50</f>
        <v>122112.673</v>
      </c>
      <c r="F95" s="1444">
        <f t="shared" si="25"/>
        <v>83.12294247822247</v>
      </c>
      <c r="G95" s="2158"/>
      <c r="H95" s="1444">
        <f>E95</f>
        <v>122112.673</v>
      </c>
      <c r="I95" s="1444">
        <f t="shared" si="26"/>
        <v>83.12294247822247</v>
      </c>
      <c r="J95" s="2159"/>
    </row>
    <row r="96" spans="1:10" s="1" customFormat="1" ht="93" customHeight="1" x14ac:dyDescent="0.25">
      <c r="A96" s="2156"/>
      <c r="B96" s="2157"/>
      <c r="C96" s="1447" t="s">
        <v>19</v>
      </c>
      <c r="D96" s="1444">
        <f>D34+D46+D82+D92</f>
        <v>4593.1000000000004</v>
      </c>
      <c r="E96" s="1444">
        <f>E34</f>
        <v>4593.0029999999997</v>
      </c>
      <c r="F96" s="1444">
        <f t="shared" si="25"/>
        <v>99.997888136552632</v>
      </c>
      <c r="G96" s="2158"/>
      <c r="H96" s="1444">
        <f>H24</f>
        <v>4593.0029999999997</v>
      </c>
      <c r="I96" s="1444">
        <f t="shared" si="26"/>
        <v>99.997888136552632</v>
      </c>
      <c r="J96" s="2159"/>
    </row>
    <row r="97" spans="1:10" s="1" customFormat="1" ht="57" customHeight="1" x14ac:dyDescent="0.25">
      <c r="A97" s="2156"/>
      <c r="B97" s="2157"/>
      <c r="C97" s="1447" t="s">
        <v>20</v>
      </c>
      <c r="D97" s="1444">
        <f>D35</f>
        <v>20354.27</v>
      </c>
      <c r="E97" s="1444">
        <f>E35</f>
        <v>20354.27</v>
      </c>
      <c r="F97" s="1444">
        <f t="shared" si="25"/>
        <v>100</v>
      </c>
      <c r="G97" s="2158"/>
      <c r="H97" s="1444">
        <f>H35</f>
        <v>20354.27</v>
      </c>
      <c r="I97" s="1444">
        <f t="shared" si="26"/>
        <v>100</v>
      </c>
      <c r="J97" s="2159"/>
    </row>
    <row r="101" spans="1:10" x14ac:dyDescent="0.25">
      <c r="B101" s="85"/>
    </row>
    <row r="102" spans="1:10" x14ac:dyDescent="0.25">
      <c r="B102" s="85"/>
    </row>
    <row r="103" spans="1:10" x14ac:dyDescent="0.25">
      <c r="B103" s="85"/>
    </row>
    <row r="104" spans="1:10" x14ac:dyDescent="0.25">
      <c r="B104" s="85"/>
    </row>
  </sheetData>
  <mergeCells count="82">
    <mergeCell ref="A11:A13"/>
    <mergeCell ref="B11:B13"/>
    <mergeCell ref="G11:G13"/>
    <mergeCell ref="J11:J13"/>
    <mergeCell ref="C12:C13"/>
    <mergeCell ref="D12:D13"/>
    <mergeCell ref="E12:E13"/>
    <mergeCell ref="F12:F13"/>
    <mergeCell ref="H12:H13"/>
    <mergeCell ref="I12:I13"/>
    <mergeCell ref="A1:J1"/>
    <mergeCell ref="A2:J2"/>
    <mergeCell ref="A3:J3"/>
    <mergeCell ref="B6:J6"/>
    <mergeCell ref="J8:J9"/>
    <mergeCell ref="J15:J17"/>
    <mergeCell ref="A20:J20"/>
    <mergeCell ref="A21:A25"/>
    <mergeCell ref="B21:B25"/>
    <mergeCell ref="G21:G25"/>
    <mergeCell ref="J21:J25"/>
    <mergeCell ref="A15:A17"/>
    <mergeCell ref="B15:B17"/>
    <mergeCell ref="G15:G17"/>
    <mergeCell ref="A43:A47"/>
    <mergeCell ref="B43:B47"/>
    <mergeCell ref="G43:G47"/>
    <mergeCell ref="J43:J47"/>
    <mergeCell ref="A26:A30"/>
    <mergeCell ref="B26:B30"/>
    <mergeCell ref="G26:G30"/>
    <mergeCell ref="J26:J30"/>
    <mergeCell ref="A31:A35"/>
    <mergeCell ref="B31:B35"/>
    <mergeCell ref="G31:G35"/>
    <mergeCell ref="J31:J35"/>
    <mergeCell ref="A36:J36"/>
    <mergeCell ref="A37:A40"/>
    <mergeCell ref="B37:B40"/>
    <mergeCell ref="G37:G40"/>
    <mergeCell ref="J37:J40"/>
    <mergeCell ref="C69:J69"/>
    <mergeCell ref="A48:A52"/>
    <mergeCell ref="B48:B52"/>
    <mergeCell ref="G48:G52"/>
    <mergeCell ref="J48:J52"/>
    <mergeCell ref="A53:J53"/>
    <mergeCell ref="A54:A59"/>
    <mergeCell ref="B54:B59"/>
    <mergeCell ref="G54:G59"/>
    <mergeCell ref="J54:J59"/>
    <mergeCell ref="A60:A66"/>
    <mergeCell ref="B60:B66"/>
    <mergeCell ref="G60:G66"/>
    <mergeCell ref="J60:J66"/>
    <mergeCell ref="C68:J68"/>
    <mergeCell ref="A70:A72"/>
    <mergeCell ref="B70:B72"/>
    <mergeCell ref="G70:G72"/>
    <mergeCell ref="J70:J72"/>
    <mergeCell ref="A73:A75"/>
    <mergeCell ref="B73:B75"/>
    <mergeCell ref="G73:G75"/>
    <mergeCell ref="J73:J75"/>
    <mergeCell ref="C88:J88"/>
    <mergeCell ref="A84:A86"/>
    <mergeCell ref="B84:B86"/>
    <mergeCell ref="G84:G86"/>
    <mergeCell ref="J84:J86"/>
    <mergeCell ref="A76:A82"/>
    <mergeCell ref="B76:B82"/>
    <mergeCell ref="G76:G82"/>
    <mergeCell ref="J76:J82"/>
    <mergeCell ref="A83:J83"/>
    <mergeCell ref="G89:G92"/>
    <mergeCell ref="J89:J92"/>
    <mergeCell ref="A93:A97"/>
    <mergeCell ref="B93:B97"/>
    <mergeCell ref="G93:G97"/>
    <mergeCell ref="J93:J97"/>
    <mergeCell ref="A89:A92"/>
    <mergeCell ref="B89:B92"/>
  </mergeCells>
  <pageMargins left="0.78740157480314965" right="0.39370078740157483" top="0.78740157480314965" bottom="0.78740157480314965" header="0.31496062992125984" footer="0.39370078740157483"/>
  <pageSetup paperSize="9" scale="62" firstPageNumber="78" fitToHeight="0" orientation="landscape" useFirstPageNumber="1" r:id="rId1"/>
  <headerFooter>
    <oddFooter>&amp;R&amp;"Times New Roman,обычный"&amp;14&amp;P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113"/>
  <sheetViews>
    <sheetView view="pageBreakPreview" topLeftCell="A102" zoomScale="70" zoomScaleNormal="60" zoomScaleSheetLayoutView="70" zoomScalePageLayoutView="70" workbookViewId="0">
      <selection activeCell="J37" sqref="J37:J39"/>
    </sheetView>
  </sheetViews>
  <sheetFormatPr defaultColWidth="11.42578125" defaultRowHeight="18.75" x14ac:dyDescent="0.25"/>
  <cols>
    <col min="1" max="1" width="8.7109375" style="459" customWidth="1"/>
    <col min="2" max="2" width="45.7109375" style="460" customWidth="1"/>
    <col min="3" max="3" width="15.7109375" style="460" customWidth="1"/>
    <col min="4" max="5" width="17.7109375" style="461" customWidth="1"/>
    <col min="6" max="6" width="12.7109375" style="461" customWidth="1"/>
    <col min="7" max="7" width="35.7109375" style="458" customWidth="1"/>
    <col min="8" max="8" width="17.7109375" style="461" customWidth="1"/>
    <col min="9" max="9" width="12.7109375" style="461" customWidth="1"/>
    <col min="10" max="10" width="30.7109375" style="458" customWidth="1"/>
    <col min="11" max="11" width="40.42578125" style="5" customWidth="1"/>
    <col min="12" max="256" width="11.42578125" style="5"/>
    <col min="257" max="257" width="8.7109375" style="5" customWidth="1"/>
    <col min="258" max="258" width="45.7109375" style="5" customWidth="1"/>
    <col min="259" max="259" width="15.7109375" style="5" customWidth="1"/>
    <col min="260" max="261" width="17.7109375" style="5" customWidth="1"/>
    <col min="262" max="262" width="15.28515625" style="5" customWidth="1"/>
    <col min="263" max="263" width="35.7109375" style="5" customWidth="1"/>
    <col min="264" max="264" width="17.7109375" style="5" customWidth="1"/>
    <col min="265" max="265" width="15.28515625" style="5" customWidth="1"/>
    <col min="266" max="266" width="30.7109375" style="5" customWidth="1"/>
    <col min="267" max="267" width="40.42578125" style="5" customWidth="1"/>
    <col min="268" max="512" width="11.42578125" style="5"/>
    <col min="513" max="513" width="8.7109375" style="5" customWidth="1"/>
    <col min="514" max="514" width="45.7109375" style="5" customWidth="1"/>
    <col min="515" max="515" width="15.7109375" style="5" customWidth="1"/>
    <col min="516" max="517" width="17.7109375" style="5" customWidth="1"/>
    <col min="518" max="518" width="15.28515625" style="5" customWidth="1"/>
    <col min="519" max="519" width="35.7109375" style="5" customWidth="1"/>
    <col min="520" max="520" width="17.7109375" style="5" customWidth="1"/>
    <col min="521" max="521" width="15.28515625" style="5" customWidth="1"/>
    <col min="522" max="522" width="30.7109375" style="5" customWidth="1"/>
    <col min="523" max="523" width="40.42578125" style="5" customWidth="1"/>
    <col min="524" max="768" width="11.42578125" style="5"/>
    <col min="769" max="769" width="8.7109375" style="5" customWidth="1"/>
    <col min="770" max="770" width="45.7109375" style="5" customWidth="1"/>
    <col min="771" max="771" width="15.7109375" style="5" customWidth="1"/>
    <col min="772" max="773" width="17.7109375" style="5" customWidth="1"/>
    <col min="774" max="774" width="15.28515625" style="5" customWidth="1"/>
    <col min="775" max="775" width="35.7109375" style="5" customWidth="1"/>
    <col min="776" max="776" width="17.7109375" style="5" customWidth="1"/>
    <col min="777" max="777" width="15.28515625" style="5" customWidth="1"/>
    <col min="778" max="778" width="30.7109375" style="5" customWidth="1"/>
    <col min="779" max="779" width="40.42578125" style="5" customWidth="1"/>
    <col min="780" max="1024" width="11.42578125" style="5"/>
    <col min="1025" max="1025" width="8.7109375" style="5" customWidth="1"/>
    <col min="1026" max="1026" width="45.7109375" style="5" customWidth="1"/>
    <col min="1027" max="1027" width="15.7109375" style="5" customWidth="1"/>
    <col min="1028" max="1029" width="17.7109375" style="5" customWidth="1"/>
    <col min="1030" max="1030" width="15.28515625" style="5" customWidth="1"/>
    <col min="1031" max="1031" width="35.7109375" style="5" customWidth="1"/>
    <col min="1032" max="1032" width="17.7109375" style="5" customWidth="1"/>
    <col min="1033" max="1033" width="15.28515625" style="5" customWidth="1"/>
    <col min="1034" max="1034" width="30.7109375" style="5" customWidth="1"/>
    <col min="1035" max="1035" width="40.42578125" style="5" customWidth="1"/>
    <col min="1036" max="1280" width="11.42578125" style="5"/>
    <col min="1281" max="1281" width="8.7109375" style="5" customWidth="1"/>
    <col min="1282" max="1282" width="45.7109375" style="5" customWidth="1"/>
    <col min="1283" max="1283" width="15.7109375" style="5" customWidth="1"/>
    <col min="1284" max="1285" width="17.7109375" style="5" customWidth="1"/>
    <col min="1286" max="1286" width="15.28515625" style="5" customWidth="1"/>
    <col min="1287" max="1287" width="35.7109375" style="5" customWidth="1"/>
    <col min="1288" max="1288" width="17.7109375" style="5" customWidth="1"/>
    <col min="1289" max="1289" width="15.28515625" style="5" customWidth="1"/>
    <col min="1290" max="1290" width="30.7109375" style="5" customWidth="1"/>
    <col min="1291" max="1291" width="40.42578125" style="5" customWidth="1"/>
    <col min="1292" max="1536" width="11.42578125" style="5"/>
    <col min="1537" max="1537" width="8.7109375" style="5" customWidth="1"/>
    <col min="1538" max="1538" width="45.7109375" style="5" customWidth="1"/>
    <col min="1539" max="1539" width="15.7109375" style="5" customWidth="1"/>
    <col min="1540" max="1541" width="17.7109375" style="5" customWidth="1"/>
    <col min="1542" max="1542" width="15.28515625" style="5" customWidth="1"/>
    <col min="1543" max="1543" width="35.7109375" style="5" customWidth="1"/>
    <col min="1544" max="1544" width="17.7109375" style="5" customWidth="1"/>
    <col min="1545" max="1545" width="15.28515625" style="5" customWidth="1"/>
    <col min="1546" max="1546" width="30.7109375" style="5" customWidth="1"/>
    <col min="1547" max="1547" width="40.42578125" style="5" customWidth="1"/>
    <col min="1548" max="1792" width="11.42578125" style="5"/>
    <col min="1793" max="1793" width="8.7109375" style="5" customWidth="1"/>
    <col min="1794" max="1794" width="45.7109375" style="5" customWidth="1"/>
    <col min="1795" max="1795" width="15.7109375" style="5" customWidth="1"/>
    <col min="1796" max="1797" width="17.7109375" style="5" customWidth="1"/>
    <col min="1798" max="1798" width="15.28515625" style="5" customWidth="1"/>
    <col min="1799" max="1799" width="35.7109375" style="5" customWidth="1"/>
    <col min="1800" max="1800" width="17.7109375" style="5" customWidth="1"/>
    <col min="1801" max="1801" width="15.28515625" style="5" customWidth="1"/>
    <col min="1802" max="1802" width="30.7109375" style="5" customWidth="1"/>
    <col min="1803" max="1803" width="40.42578125" style="5" customWidth="1"/>
    <col min="1804" max="2048" width="11.42578125" style="5"/>
    <col min="2049" max="2049" width="8.7109375" style="5" customWidth="1"/>
    <col min="2050" max="2050" width="45.7109375" style="5" customWidth="1"/>
    <col min="2051" max="2051" width="15.7109375" style="5" customWidth="1"/>
    <col min="2052" max="2053" width="17.7109375" style="5" customWidth="1"/>
    <col min="2054" max="2054" width="15.28515625" style="5" customWidth="1"/>
    <col min="2055" max="2055" width="35.7109375" style="5" customWidth="1"/>
    <col min="2056" max="2056" width="17.7109375" style="5" customWidth="1"/>
    <col min="2057" max="2057" width="15.28515625" style="5" customWidth="1"/>
    <col min="2058" max="2058" width="30.7109375" style="5" customWidth="1"/>
    <col min="2059" max="2059" width="40.42578125" style="5" customWidth="1"/>
    <col min="2060" max="2304" width="11.42578125" style="5"/>
    <col min="2305" max="2305" width="8.7109375" style="5" customWidth="1"/>
    <col min="2306" max="2306" width="45.7109375" style="5" customWidth="1"/>
    <col min="2307" max="2307" width="15.7109375" style="5" customWidth="1"/>
    <col min="2308" max="2309" width="17.7109375" style="5" customWidth="1"/>
    <col min="2310" max="2310" width="15.28515625" style="5" customWidth="1"/>
    <col min="2311" max="2311" width="35.7109375" style="5" customWidth="1"/>
    <col min="2312" max="2312" width="17.7109375" style="5" customWidth="1"/>
    <col min="2313" max="2313" width="15.28515625" style="5" customWidth="1"/>
    <col min="2314" max="2314" width="30.7109375" style="5" customWidth="1"/>
    <col min="2315" max="2315" width="40.42578125" style="5" customWidth="1"/>
    <col min="2316" max="2560" width="11.42578125" style="5"/>
    <col min="2561" max="2561" width="8.7109375" style="5" customWidth="1"/>
    <col min="2562" max="2562" width="45.7109375" style="5" customWidth="1"/>
    <col min="2563" max="2563" width="15.7109375" style="5" customWidth="1"/>
    <col min="2564" max="2565" width="17.7109375" style="5" customWidth="1"/>
    <col min="2566" max="2566" width="15.28515625" style="5" customWidth="1"/>
    <col min="2567" max="2567" width="35.7109375" style="5" customWidth="1"/>
    <col min="2568" max="2568" width="17.7109375" style="5" customWidth="1"/>
    <col min="2569" max="2569" width="15.28515625" style="5" customWidth="1"/>
    <col min="2570" max="2570" width="30.7109375" style="5" customWidth="1"/>
    <col min="2571" max="2571" width="40.42578125" style="5" customWidth="1"/>
    <col min="2572" max="2816" width="11.42578125" style="5"/>
    <col min="2817" max="2817" width="8.7109375" style="5" customWidth="1"/>
    <col min="2818" max="2818" width="45.7109375" style="5" customWidth="1"/>
    <col min="2819" max="2819" width="15.7109375" style="5" customWidth="1"/>
    <col min="2820" max="2821" width="17.7109375" style="5" customWidth="1"/>
    <col min="2822" max="2822" width="15.28515625" style="5" customWidth="1"/>
    <col min="2823" max="2823" width="35.7109375" style="5" customWidth="1"/>
    <col min="2824" max="2824" width="17.7109375" style="5" customWidth="1"/>
    <col min="2825" max="2825" width="15.28515625" style="5" customWidth="1"/>
    <col min="2826" max="2826" width="30.7109375" style="5" customWidth="1"/>
    <col min="2827" max="2827" width="40.42578125" style="5" customWidth="1"/>
    <col min="2828" max="3072" width="11.42578125" style="5"/>
    <col min="3073" max="3073" width="8.7109375" style="5" customWidth="1"/>
    <col min="3074" max="3074" width="45.7109375" style="5" customWidth="1"/>
    <col min="3075" max="3075" width="15.7109375" style="5" customWidth="1"/>
    <col min="3076" max="3077" width="17.7109375" style="5" customWidth="1"/>
    <col min="3078" max="3078" width="15.28515625" style="5" customWidth="1"/>
    <col min="3079" max="3079" width="35.7109375" style="5" customWidth="1"/>
    <col min="3080" max="3080" width="17.7109375" style="5" customWidth="1"/>
    <col min="3081" max="3081" width="15.28515625" style="5" customWidth="1"/>
    <col min="3082" max="3082" width="30.7109375" style="5" customWidth="1"/>
    <col min="3083" max="3083" width="40.42578125" style="5" customWidth="1"/>
    <col min="3084" max="3328" width="11.42578125" style="5"/>
    <col min="3329" max="3329" width="8.7109375" style="5" customWidth="1"/>
    <col min="3330" max="3330" width="45.7109375" style="5" customWidth="1"/>
    <col min="3331" max="3331" width="15.7109375" style="5" customWidth="1"/>
    <col min="3332" max="3333" width="17.7109375" style="5" customWidth="1"/>
    <col min="3334" max="3334" width="15.28515625" style="5" customWidth="1"/>
    <col min="3335" max="3335" width="35.7109375" style="5" customWidth="1"/>
    <col min="3336" max="3336" width="17.7109375" style="5" customWidth="1"/>
    <col min="3337" max="3337" width="15.28515625" style="5" customWidth="1"/>
    <col min="3338" max="3338" width="30.7109375" style="5" customWidth="1"/>
    <col min="3339" max="3339" width="40.42578125" style="5" customWidth="1"/>
    <col min="3340" max="3584" width="11.42578125" style="5"/>
    <col min="3585" max="3585" width="8.7109375" style="5" customWidth="1"/>
    <col min="3586" max="3586" width="45.7109375" style="5" customWidth="1"/>
    <col min="3587" max="3587" width="15.7109375" style="5" customWidth="1"/>
    <col min="3588" max="3589" width="17.7109375" style="5" customWidth="1"/>
    <col min="3590" max="3590" width="15.28515625" style="5" customWidth="1"/>
    <col min="3591" max="3591" width="35.7109375" style="5" customWidth="1"/>
    <col min="3592" max="3592" width="17.7109375" style="5" customWidth="1"/>
    <col min="3593" max="3593" width="15.28515625" style="5" customWidth="1"/>
    <col min="3594" max="3594" width="30.7109375" style="5" customWidth="1"/>
    <col min="3595" max="3595" width="40.42578125" style="5" customWidth="1"/>
    <col min="3596" max="3840" width="11.42578125" style="5"/>
    <col min="3841" max="3841" width="8.7109375" style="5" customWidth="1"/>
    <col min="3842" max="3842" width="45.7109375" style="5" customWidth="1"/>
    <col min="3843" max="3843" width="15.7109375" style="5" customWidth="1"/>
    <col min="3844" max="3845" width="17.7109375" style="5" customWidth="1"/>
    <col min="3846" max="3846" width="15.28515625" style="5" customWidth="1"/>
    <col min="3847" max="3847" width="35.7109375" style="5" customWidth="1"/>
    <col min="3848" max="3848" width="17.7109375" style="5" customWidth="1"/>
    <col min="3849" max="3849" width="15.28515625" style="5" customWidth="1"/>
    <col min="3850" max="3850" width="30.7109375" style="5" customWidth="1"/>
    <col min="3851" max="3851" width="40.42578125" style="5" customWidth="1"/>
    <col min="3852" max="4096" width="11.42578125" style="5"/>
    <col min="4097" max="4097" width="8.7109375" style="5" customWidth="1"/>
    <col min="4098" max="4098" width="45.7109375" style="5" customWidth="1"/>
    <col min="4099" max="4099" width="15.7109375" style="5" customWidth="1"/>
    <col min="4100" max="4101" width="17.7109375" style="5" customWidth="1"/>
    <col min="4102" max="4102" width="15.28515625" style="5" customWidth="1"/>
    <col min="4103" max="4103" width="35.7109375" style="5" customWidth="1"/>
    <col min="4104" max="4104" width="17.7109375" style="5" customWidth="1"/>
    <col min="4105" max="4105" width="15.28515625" style="5" customWidth="1"/>
    <col min="4106" max="4106" width="30.7109375" style="5" customWidth="1"/>
    <col min="4107" max="4107" width="40.42578125" style="5" customWidth="1"/>
    <col min="4108" max="4352" width="11.42578125" style="5"/>
    <col min="4353" max="4353" width="8.7109375" style="5" customWidth="1"/>
    <col min="4354" max="4354" width="45.7109375" style="5" customWidth="1"/>
    <col min="4355" max="4355" width="15.7109375" style="5" customWidth="1"/>
    <col min="4356" max="4357" width="17.7109375" style="5" customWidth="1"/>
    <col min="4358" max="4358" width="15.28515625" style="5" customWidth="1"/>
    <col min="4359" max="4359" width="35.7109375" style="5" customWidth="1"/>
    <col min="4360" max="4360" width="17.7109375" style="5" customWidth="1"/>
    <col min="4361" max="4361" width="15.28515625" style="5" customWidth="1"/>
    <col min="4362" max="4362" width="30.7109375" style="5" customWidth="1"/>
    <col min="4363" max="4363" width="40.42578125" style="5" customWidth="1"/>
    <col min="4364" max="4608" width="11.42578125" style="5"/>
    <col min="4609" max="4609" width="8.7109375" style="5" customWidth="1"/>
    <col min="4610" max="4610" width="45.7109375" style="5" customWidth="1"/>
    <col min="4611" max="4611" width="15.7109375" style="5" customWidth="1"/>
    <col min="4612" max="4613" width="17.7109375" style="5" customWidth="1"/>
    <col min="4614" max="4614" width="15.28515625" style="5" customWidth="1"/>
    <col min="4615" max="4615" width="35.7109375" style="5" customWidth="1"/>
    <col min="4616" max="4616" width="17.7109375" style="5" customWidth="1"/>
    <col min="4617" max="4617" width="15.28515625" style="5" customWidth="1"/>
    <col min="4618" max="4618" width="30.7109375" style="5" customWidth="1"/>
    <col min="4619" max="4619" width="40.42578125" style="5" customWidth="1"/>
    <col min="4620" max="4864" width="11.42578125" style="5"/>
    <col min="4865" max="4865" width="8.7109375" style="5" customWidth="1"/>
    <col min="4866" max="4866" width="45.7109375" style="5" customWidth="1"/>
    <col min="4867" max="4867" width="15.7109375" style="5" customWidth="1"/>
    <col min="4868" max="4869" width="17.7109375" style="5" customWidth="1"/>
    <col min="4870" max="4870" width="15.28515625" style="5" customWidth="1"/>
    <col min="4871" max="4871" width="35.7109375" style="5" customWidth="1"/>
    <col min="4872" max="4872" width="17.7109375" style="5" customWidth="1"/>
    <col min="4873" max="4873" width="15.28515625" style="5" customWidth="1"/>
    <col min="4874" max="4874" width="30.7109375" style="5" customWidth="1"/>
    <col min="4875" max="4875" width="40.42578125" style="5" customWidth="1"/>
    <col min="4876" max="5120" width="11.42578125" style="5"/>
    <col min="5121" max="5121" width="8.7109375" style="5" customWidth="1"/>
    <col min="5122" max="5122" width="45.7109375" style="5" customWidth="1"/>
    <col min="5123" max="5123" width="15.7109375" style="5" customWidth="1"/>
    <col min="5124" max="5125" width="17.7109375" style="5" customWidth="1"/>
    <col min="5126" max="5126" width="15.28515625" style="5" customWidth="1"/>
    <col min="5127" max="5127" width="35.7109375" style="5" customWidth="1"/>
    <col min="5128" max="5128" width="17.7109375" style="5" customWidth="1"/>
    <col min="5129" max="5129" width="15.28515625" style="5" customWidth="1"/>
    <col min="5130" max="5130" width="30.7109375" style="5" customWidth="1"/>
    <col min="5131" max="5131" width="40.42578125" style="5" customWidth="1"/>
    <col min="5132" max="5376" width="11.42578125" style="5"/>
    <col min="5377" max="5377" width="8.7109375" style="5" customWidth="1"/>
    <col min="5378" max="5378" width="45.7109375" style="5" customWidth="1"/>
    <col min="5379" max="5379" width="15.7109375" style="5" customWidth="1"/>
    <col min="5380" max="5381" width="17.7109375" style="5" customWidth="1"/>
    <col min="5382" max="5382" width="15.28515625" style="5" customWidth="1"/>
    <col min="5383" max="5383" width="35.7109375" style="5" customWidth="1"/>
    <col min="5384" max="5384" width="17.7109375" style="5" customWidth="1"/>
    <col min="5385" max="5385" width="15.28515625" style="5" customWidth="1"/>
    <col min="5386" max="5386" width="30.7109375" style="5" customWidth="1"/>
    <col min="5387" max="5387" width="40.42578125" style="5" customWidth="1"/>
    <col min="5388" max="5632" width="11.42578125" style="5"/>
    <col min="5633" max="5633" width="8.7109375" style="5" customWidth="1"/>
    <col min="5634" max="5634" width="45.7109375" style="5" customWidth="1"/>
    <col min="5635" max="5635" width="15.7109375" style="5" customWidth="1"/>
    <col min="5636" max="5637" width="17.7109375" style="5" customWidth="1"/>
    <col min="5638" max="5638" width="15.28515625" style="5" customWidth="1"/>
    <col min="5639" max="5639" width="35.7109375" style="5" customWidth="1"/>
    <col min="5640" max="5640" width="17.7109375" style="5" customWidth="1"/>
    <col min="5641" max="5641" width="15.28515625" style="5" customWidth="1"/>
    <col min="5642" max="5642" width="30.7109375" style="5" customWidth="1"/>
    <col min="5643" max="5643" width="40.42578125" style="5" customWidth="1"/>
    <col min="5644" max="5888" width="11.42578125" style="5"/>
    <col min="5889" max="5889" width="8.7109375" style="5" customWidth="1"/>
    <col min="5890" max="5890" width="45.7109375" style="5" customWidth="1"/>
    <col min="5891" max="5891" width="15.7109375" style="5" customWidth="1"/>
    <col min="5892" max="5893" width="17.7109375" style="5" customWidth="1"/>
    <col min="5894" max="5894" width="15.28515625" style="5" customWidth="1"/>
    <col min="5895" max="5895" width="35.7109375" style="5" customWidth="1"/>
    <col min="5896" max="5896" width="17.7109375" style="5" customWidth="1"/>
    <col min="5897" max="5897" width="15.28515625" style="5" customWidth="1"/>
    <col min="5898" max="5898" width="30.7109375" style="5" customWidth="1"/>
    <col min="5899" max="5899" width="40.42578125" style="5" customWidth="1"/>
    <col min="5900" max="6144" width="11.42578125" style="5"/>
    <col min="6145" max="6145" width="8.7109375" style="5" customWidth="1"/>
    <col min="6146" max="6146" width="45.7109375" style="5" customWidth="1"/>
    <col min="6147" max="6147" width="15.7109375" style="5" customWidth="1"/>
    <col min="6148" max="6149" width="17.7109375" style="5" customWidth="1"/>
    <col min="6150" max="6150" width="15.28515625" style="5" customWidth="1"/>
    <col min="6151" max="6151" width="35.7109375" style="5" customWidth="1"/>
    <col min="6152" max="6152" width="17.7109375" style="5" customWidth="1"/>
    <col min="6153" max="6153" width="15.28515625" style="5" customWidth="1"/>
    <col min="6154" max="6154" width="30.7109375" style="5" customWidth="1"/>
    <col min="6155" max="6155" width="40.42578125" style="5" customWidth="1"/>
    <col min="6156" max="6400" width="11.42578125" style="5"/>
    <col min="6401" max="6401" width="8.7109375" style="5" customWidth="1"/>
    <col min="6402" max="6402" width="45.7109375" style="5" customWidth="1"/>
    <col min="6403" max="6403" width="15.7109375" style="5" customWidth="1"/>
    <col min="6404" max="6405" width="17.7109375" style="5" customWidth="1"/>
    <col min="6406" max="6406" width="15.28515625" style="5" customWidth="1"/>
    <col min="6407" max="6407" width="35.7109375" style="5" customWidth="1"/>
    <col min="6408" max="6408" width="17.7109375" style="5" customWidth="1"/>
    <col min="6409" max="6409" width="15.28515625" style="5" customWidth="1"/>
    <col min="6410" max="6410" width="30.7109375" style="5" customWidth="1"/>
    <col min="6411" max="6411" width="40.42578125" style="5" customWidth="1"/>
    <col min="6412" max="6656" width="11.42578125" style="5"/>
    <col min="6657" max="6657" width="8.7109375" style="5" customWidth="1"/>
    <col min="6658" max="6658" width="45.7109375" style="5" customWidth="1"/>
    <col min="6659" max="6659" width="15.7109375" style="5" customWidth="1"/>
    <col min="6660" max="6661" width="17.7109375" style="5" customWidth="1"/>
    <col min="6662" max="6662" width="15.28515625" style="5" customWidth="1"/>
    <col min="6663" max="6663" width="35.7109375" style="5" customWidth="1"/>
    <col min="6664" max="6664" width="17.7109375" style="5" customWidth="1"/>
    <col min="6665" max="6665" width="15.28515625" style="5" customWidth="1"/>
    <col min="6666" max="6666" width="30.7109375" style="5" customWidth="1"/>
    <col min="6667" max="6667" width="40.42578125" style="5" customWidth="1"/>
    <col min="6668" max="6912" width="11.42578125" style="5"/>
    <col min="6913" max="6913" width="8.7109375" style="5" customWidth="1"/>
    <col min="6914" max="6914" width="45.7109375" style="5" customWidth="1"/>
    <col min="6915" max="6915" width="15.7109375" style="5" customWidth="1"/>
    <col min="6916" max="6917" width="17.7109375" style="5" customWidth="1"/>
    <col min="6918" max="6918" width="15.28515625" style="5" customWidth="1"/>
    <col min="6919" max="6919" width="35.7109375" style="5" customWidth="1"/>
    <col min="6920" max="6920" width="17.7109375" style="5" customWidth="1"/>
    <col min="6921" max="6921" width="15.28515625" style="5" customWidth="1"/>
    <col min="6922" max="6922" width="30.7109375" style="5" customWidth="1"/>
    <col min="6923" max="6923" width="40.42578125" style="5" customWidth="1"/>
    <col min="6924" max="7168" width="11.42578125" style="5"/>
    <col min="7169" max="7169" width="8.7109375" style="5" customWidth="1"/>
    <col min="7170" max="7170" width="45.7109375" style="5" customWidth="1"/>
    <col min="7171" max="7171" width="15.7109375" style="5" customWidth="1"/>
    <col min="7172" max="7173" width="17.7109375" style="5" customWidth="1"/>
    <col min="7174" max="7174" width="15.28515625" style="5" customWidth="1"/>
    <col min="7175" max="7175" width="35.7109375" style="5" customWidth="1"/>
    <col min="7176" max="7176" width="17.7109375" style="5" customWidth="1"/>
    <col min="7177" max="7177" width="15.28515625" style="5" customWidth="1"/>
    <col min="7178" max="7178" width="30.7109375" style="5" customWidth="1"/>
    <col min="7179" max="7179" width="40.42578125" style="5" customWidth="1"/>
    <col min="7180" max="7424" width="11.42578125" style="5"/>
    <col min="7425" max="7425" width="8.7109375" style="5" customWidth="1"/>
    <col min="7426" max="7426" width="45.7109375" style="5" customWidth="1"/>
    <col min="7427" max="7427" width="15.7109375" style="5" customWidth="1"/>
    <col min="7428" max="7429" width="17.7109375" style="5" customWidth="1"/>
    <col min="7430" max="7430" width="15.28515625" style="5" customWidth="1"/>
    <col min="7431" max="7431" width="35.7109375" style="5" customWidth="1"/>
    <col min="7432" max="7432" width="17.7109375" style="5" customWidth="1"/>
    <col min="7433" max="7433" width="15.28515625" style="5" customWidth="1"/>
    <col min="7434" max="7434" width="30.7109375" style="5" customWidth="1"/>
    <col min="7435" max="7435" width="40.42578125" style="5" customWidth="1"/>
    <col min="7436" max="7680" width="11.42578125" style="5"/>
    <col min="7681" max="7681" width="8.7109375" style="5" customWidth="1"/>
    <col min="7682" max="7682" width="45.7109375" style="5" customWidth="1"/>
    <col min="7683" max="7683" width="15.7109375" style="5" customWidth="1"/>
    <col min="7684" max="7685" width="17.7109375" style="5" customWidth="1"/>
    <col min="7686" max="7686" width="15.28515625" style="5" customWidth="1"/>
    <col min="7687" max="7687" width="35.7109375" style="5" customWidth="1"/>
    <col min="7688" max="7688" width="17.7109375" style="5" customWidth="1"/>
    <col min="7689" max="7689" width="15.28515625" style="5" customWidth="1"/>
    <col min="7690" max="7690" width="30.7109375" style="5" customWidth="1"/>
    <col min="7691" max="7691" width="40.42578125" style="5" customWidth="1"/>
    <col min="7692" max="7936" width="11.42578125" style="5"/>
    <col min="7937" max="7937" width="8.7109375" style="5" customWidth="1"/>
    <col min="7938" max="7938" width="45.7109375" style="5" customWidth="1"/>
    <col min="7939" max="7939" width="15.7109375" style="5" customWidth="1"/>
    <col min="7940" max="7941" width="17.7109375" style="5" customWidth="1"/>
    <col min="7942" max="7942" width="15.28515625" style="5" customWidth="1"/>
    <col min="7943" max="7943" width="35.7109375" style="5" customWidth="1"/>
    <col min="7944" max="7944" width="17.7109375" style="5" customWidth="1"/>
    <col min="7945" max="7945" width="15.28515625" style="5" customWidth="1"/>
    <col min="7946" max="7946" width="30.7109375" style="5" customWidth="1"/>
    <col min="7947" max="7947" width="40.42578125" style="5" customWidth="1"/>
    <col min="7948" max="8192" width="11.42578125" style="5"/>
    <col min="8193" max="8193" width="8.7109375" style="5" customWidth="1"/>
    <col min="8194" max="8194" width="45.7109375" style="5" customWidth="1"/>
    <col min="8195" max="8195" width="15.7109375" style="5" customWidth="1"/>
    <col min="8196" max="8197" width="17.7109375" style="5" customWidth="1"/>
    <col min="8198" max="8198" width="15.28515625" style="5" customWidth="1"/>
    <col min="8199" max="8199" width="35.7109375" style="5" customWidth="1"/>
    <col min="8200" max="8200" width="17.7109375" style="5" customWidth="1"/>
    <col min="8201" max="8201" width="15.28515625" style="5" customWidth="1"/>
    <col min="8202" max="8202" width="30.7109375" style="5" customWidth="1"/>
    <col min="8203" max="8203" width="40.42578125" style="5" customWidth="1"/>
    <col min="8204" max="8448" width="11.42578125" style="5"/>
    <col min="8449" max="8449" width="8.7109375" style="5" customWidth="1"/>
    <col min="8450" max="8450" width="45.7109375" style="5" customWidth="1"/>
    <col min="8451" max="8451" width="15.7109375" style="5" customWidth="1"/>
    <col min="8452" max="8453" width="17.7109375" style="5" customWidth="1"/>
    <col min="8454" max="8454" width="15.28515625" style="5" customWidth="1"/>
    <col min="8455" max="8455" width="35.7109375" style="5" customWidth="1"/>
    <col min="8456" max="8456" width="17.7109375" style="5" customWidth="1"/>
    <col min="8457" max="8457" width="15.28515625" style="5" customWidth="1"/>
    <col min="8458" max="8458" width="30.7109375" style="5" customWidth="1"/>
    <col min="8459" max="8459" width="40.42578125" style="5" customWidth="1"/>
    <col min="8460" max="8704" width="11.42578125" style="5"/>
    <col min="8705" max="8705" width="8.7109375" style="5" customWidth="1"/>
    <col min="8706" max="8706" width="45.7109375" style="5" customWidth="1"/>
    <col min="8707" max="8707" width="15.7109375" style="5" customWidth="1"/>
    <col min="8708" max="8709" width="17.7109375" style="5" customWidth="1"/>
    <col min="8710" max="8710" width="15.28515625" style="5" customWidth="1"/>
    <col min="8711" max="8711" width="35.7109375" style="5" customWidth="1"/>
    <col min="8712" max="8712" width="17.7109375" style="5" customWidth="1"/>
    <col min="8713" max="8713" width="15.28515625" style="5" customWidth="1"/>
    <col min="8714" max="8714" width="30.7109375" style="5" customWidth="1"/>
    <col min="8715" max="8715" width="40.42578125" style="5" customWidth="1"/>
    <col min="8716" max="8960" width="11.42578125" style="5"/>
    <col min="8961" max="8961" width="8.7109375" style="5" customWidth="1"/>
    <col min="8962" max="8962" width="45.7109375" style="5" customWidth="1"/>
    <col min="8963" max="8963" width="15.7109375" style="5" customWidth="1"/>
    <col min="8964" max="8965" width="17.7109375" style="5" customWidth="1"/>
    <col min="8966" max="8966" width="15.28515625" style="5" customWidth="1"/>
    <col min="8967" max="8967" width="35.7109375" style="5" customWidth="1"/>
    <col min="8968" max="8968" width="17.7109375" style="5" customWidth="1"/>
    <col min="8969" max="8969" width="15.28515625" style="5" customWidth="1"/>
    <col min="8970" max="8970" width="30.7109375" style="5" customWidth="1"/>
    <col min="8971" max="8971" width="40.42578125" style="5" customWidth="1"/>
    <col min="8972" max="9216" width="11.42578125" style="5"/>
    <col min="9217" max="9217" width="8.7109375" style="5" customWidth="1"/>
    <col min="9218" max="9218" width="45.7109375" style="5" customWidth="1"/>
    <col min="9219" max="9219" width="15.7109375" style="5" customWidth="1"/>
    <col min="9220" max="9221" width="17.7109375" style="5" customWidth="1"/>
    <col min="9222" max="9222" width="15.28515625" style="5" customWidth="1"/>
    <col min="9223" max="9223" width="35.7109375" style="5" customWidth="1"/>
    <col min="9224" max="9224" width="17.7109375" style="5" customWidth="1"/>
    <col min="9225" max="9225" width="15.28515625" style="5" customWidth="1"/>
    <col min="9226" max="9226" width="30.7109375" style="5" customWidth="1"/>
    <col min="9227" max="9227" width="40.42578125" style="5" customWidth="1"/>
    <col min="9228" max="9472" width="11.42578125" style="5"/>
    <col min="9473" max="9473" width="8.7109375" style="5" customWidth="1"/>
    <col min="9474" max="9474" width="45.7109375" style="5" customWidth="1"/>
    <col min="9475" max="9475" width="15.7109375" style="5" customWidth="1"/>
    <col min="9476" max="9477" width="17.7109375" style="5" customWidth="1"/>
    <col min="9478" max="9478" width="15.28515625" style="5" customWidth="1"/>
    <col min="9479" max="9479" width="35.7109375" style="5" customWidth="1"/>
    <col min="9480" max="9480" width="17.7109375" style="5" customWidth="1"/>
    <col min="9481" max="9481" width="15.28515625" style="5" customWidth="1"/>
    <col min="9482" max="9482" width="30.7109375" style="5" customWidth="1"/>
    <col min="9483" max="9483" width="40.42578125" style="5" customWidth="1"/>
    <col min="9484" max="9728" width="11.42578125" style="5"/>
    <col min="9729" max="9729" width="8.7109375" style="5" customWidth="1"/>
    <col min="9730" max="9730" width="45.7109375" style="5" customWidth="1"/>
    <col min="9731" max="9731" width="15.7109375" style="5" customWidth="1"/>
    <col min="9732" max="9733" width="17.7109375" style="5" customWidth="1"/>
    <col min="9734" max="9734" width="15.28515625" style="5" customWidth="1"/>
    <col min="9735" max="9735" width="35.7109375" style="5" customWidth="1"/>
    <col min="9736" max="9736" width="17.7109375" style="5" customWidth="1"/>
    <col min="9737" max="9737" width="15.28515625" style="5" customWidth="1"/>
    <col min="9738" max="9738" width="30.7109375" style="5" customWidth="1"/>
    <col min="9739" max="9739" width="40.42578125" style="5" customWidth="1"/>
    <col min="9740" max="9984" width="11.42578125" style="5"/>
    <col min="9985" max="9985" width="8.7109375" style="5" customWidth="1"/>
    <col min="9986" max="9986" width="45.7109375" style="5" customWidth="1"/>
    <col min="9987" max="9987" width="15.7109375" style="5" customWidth="1"/>
    <col min="9988" max="9989" width="17.7109375" style="5" customWidth="1"/>
    <col min="9990" max="9990" width="15.28515625" style="5" customWidth="1"/>
    <col min="9991" max="9991" width="35.7109375" style="5" customWidth="1"/>
    <col min="9992" max="9992" width="17.7109375" style="5" customWidth="1"/>
    <col min="9993" max="9993" width="15.28515625" style="5" customWidth="1"/>
    <col min="9994" max="9994" width="30.7109375" style="5" customWidth="1"/>
    <col min="9995" max="9995" width="40.42578125" style="5" customWidth="1"/>
    <col min="9996" max="10240" width="11.42578125" style="5"/>
    <col min="10241" max="10241" width="8.7109375" style="5" customWidth="1"/>
    <col min="10242" max="10242" width="45.7109375" style="5" customWidth="1"/>
    <col min="10243" max="10243" width="15.7109375" style="5" customWidth="1"/>
    <col min="10244" max="10245" width="17.7109375" style="5" customWidth="1"/>
    <col min="10246" max="10246" width="15.28515625" style="5" customWidth="1"/>
    <col min="10247" max="10247" width="35.7109375" style="5" customWidth="1"/>
    <col min="10248" max="10248" width="17.7109375" style="5" customWidth="1"/>
    <col min="10249" max="10249" width="15.28515625" style="5" customWidth="1"/>
    <col min="10250" max="10250" width="30.7109375" style="5" customWidth="1"/>
    <col min="10251" max="10251" width="40.42578125" style="5" customWidth="1"/>
    <col min="10252" max="10496" width="11.42578125" style="5"/>
    <col min="10497" max="10497" width="8.7109375" style="5" customWidth="1"/>
    <col min="10498" max="10498" width="45.7109375" style="5" customWidth="1"/>
    <col min="10499" max="10499" width="15.7109375" style="5" customWidth="1"/>
    <col min="10500" max="10501" width="17.7109375" style="5" customWidth="1"/>
    <col min="10502" max="10502" width="15.28515625" style="5" customWidth="1"/>
    <col min="10503" max="10503" width="35.7109375" style="5" customWidth="1"/>
    <col min="10504" max="10504" width="17.7109375" style="5" customWidth="1"/>
    <col min="10505" max="10505" width="15.28515625" style="5" customWidth="1"/>
    <col min="10506" max="10506" width="30.7109375" style="5" customWidth="1"/>
    <col min="10507" max="10507" width="40.42578125" style="5" customWidth="1"/>
    <col min="10508" max="10752" width="11.42578125" style="5"/>
    <col min="10753" max="10753" width="8.7109375" style="5" customWidth="1"/>
    <col min="10754" max="10754" width="45.7109375" style="5" customWidth="1"/>
    <col min="10755" max="10755" width="15.7109375" style="5" customWidth="1"/>
    <col min="10756" max="10757" width="17.7109375" style="5" customWidth="1"/>
    <col min="10758" max="10758" width="15.28515625" style="5" customWidth="1"/>
    <col min="10759" max="10759" width="35.7109375" style="5" customWidth="1"/>
    <col min="10760" max="10760" width="17.7109375" style="5" customWidth="1"/>
    <col min="10761" max="10761" width="15.28515625" style="5" customWidth="1"/>
    <col min="10762" max="10762" width="30.7109375" style="5" customWidth="1"/>
    <col min="10763" max="10763" width="40.42578125" style="5" customWidth="1"/>
    <col min="10764" max="11008" width="11.42578125" style="5"/>
    <col min="11009" max="11009" width="8.7109375" style="5" customWidth="1"/>
    <col min="11010" max="11010" width="45.7109375" style="5" customWidth="1"/>
    <col min="11011" max="11011" width="15.7109375" style="5" customWidth="1"/>
    <col min="11012" max="11013" width="17.7109375" style="5" customWidth="1"/>
    <col min="11014" max="11014" width="15.28515625" style="5" customWidth="1"/>
    <col min="11015" max="11015" width="35.7109375" style="5" customWidth="1"/>
    <col min="11016" max="11016" width="17.7109375" style="5" customWidth="1"/>
    <col min="11017" max="11017" width="15.28515625" style="5" customWidth="1"/>
    <col min="11018" max="11018" width="30.7109375" style="5" customWidth="1"/>
    <col min="11019" max="11019" width="40.42578125" style="5" customWidth="1"/>
    <col min="11020" max="11264" width="11.42578125" style="5"/>
    <col min="11265" max="11265" width="8.7109375" style="5" customWidth="1"/>
    <col min="11266" max="11266" width="45.7109375" style="5" customWidth="1"/>
    <col min="11267" max="11267" width="15.7109375" style="5" customWidth="1"/>
    <col min="11268" max="11269" width="17.7109375" style="5" customWidth="1"/>
    <col min="11270" max="11270" width="15.28515625" style="5" customWidth="1"/>
    <col min="11271" max="11271" width="35.7109375" style="5" customWidth="1"/>
    <col min="11272" max="11272" width="17.7109375" style="5" customWidth="1"/>
    <col min="11273" max="11273" width="15.28515625" style="5" customWidth="1"/>
    <col min="11274" max="11274" width="30.7109375" style="5" customWidth="1"/>
    <col min="11275" max="11275" width="40.42578125" style="5" customWidth="1"/>
    <col min="11276" max="11520" width="11.42578125" style="5"/>
    <col min="11521" max="11521" width="8.7109375" style="5" customWidth="1"/>
    <col min="11522" max="11522" width="45.7109375" style="5" customWidth="1"/>
    <col min="11523" max="11523" width="15.7109375" style="5" customWidth="1"/>
    <col min="11524" max="11525" width="17.7109375" style="5" customWidth="1"/>
    <col min="11526" max="11526" width="15.28515625" style="5" customWidth="1"/>
    <col min="11527" max="11527" width="35.7109375" style="5" customWidth="1"/>
    <col min="11528" max="11528" width="17.7109375" style="5" customWidth="1"/>
    <col min="11529" max="11529" width="15.28515625" style="5" customWidth="1"/>
    <col min="11530" max="11530" width="30.7109375" style="5" customWidth="1"/>
    <col min="11531" max="11531" width="40.42578125" style="5" customWidth="1"/>
    <col min="11532" max="11776" width="11.42578125" style="5"/>
    <col min="11777" max="11777" width="8.7109375" style="5" customWidth="1"/>
    <col min="11778" max="11778" width="45.7109375" style="5" customWidth="1"/>
    <col min="11779" max="11779" width="15.7109375" style="5" customWidth="1"/>
    <col min="11780" max="11781" width="17.7109375" style="5" customWidth="1"/>
    <col min="11782" max="11782" width="15.28515625" style="5" customWidth="1"/>
    <col min="11783" max="11783" width="35.7109375" style="5" customWidth="1"/>
    <col min="11784" max="11784" width="17.7109375" style="5" customWidth="1"/>
    <col min="11785" max="11785" width="15.28515625" style="5" customWidth="1"/>
    <col min="11786" max="11786" width="30.7109375" style="5" customWidth="1"/>
    <col min="11787" max="11787" width="40.42578125" style="5" customWidth="1"/>
    <col min="11788" max="12032" width="11.42578125" style="5"/>
    <col min="12033" max="12033" width="8.7109375" style="5" customWidth="1"/>
    <col min="12034" max="12034" width="45.7109375" style="5" customWidth="1"/>
    <col min="12035" max="12035" width="15.7109375" style="5" customWidth="1"/>
    <col min="12036" max="12037" width="17.7109375" style="5" customWidth="1"/>
    <col min="12038" max="12038" width="15.28515625" style="5" customWidth="1"/>
    <col min="12039" max="12039" width="35.7109375" style="5" customWidth="1"/>
    <col min="12040" max="12040" width="17.7109375" style="5" customWidth="1"/>
    <col min="12041" max="12041" width="15.28515625" style="5" customWidth="1"/>
    <col min="12042" max="12042" width="30.7109375" style="5" customWidth="1"/>
    <col min="12043" max="12043" width="40.42578125" style="5" customWidth="1"/>
    <col min="12044" max="12288" width="11.42578125" style="5"/>
    <col min="12289" max="12289" width="8.7109375" style="5" customWidth="1"/>
    <col min="12290" max="12290" width="45.7109375" style="5" customWidth="1"/>
    <col min="12291" max="12291" width="15.7109375" style="5" customWidth="1"/>
    <col min="12292" max="12293" width="17.7109375" style="5" customWidth="1"/>
    <col min="12294" max="12294" width="15.28515625" style="5" customWidth="1"/>
    <col min="12295" max="12295" width="35.7109375" style="5" customWidth="1"/>
    <col min="12296" max="12296" width="17.7109375" style="5" customWidth="1"/>
    <col min="12297" max="12297" width="15.28515625" style="5" customWidth="1"/>
    <col min="12298" max="12298" width="30.7109375" style="5" customWidth="1"/>
    <col min="12299" max="12299" width="40.42578125" style="5" customWidth="1"/>
    <col min="12300" max="12544" width="11.42578125" style="5"/>
    <col min="12545" max="12545" width="8.7109375" style="5" customWidth="1"/>
    <col min="12546" max="12546" width="45.7109375" style="5" customWidth="1"/>
    <col min="12547" max="12547" width="15.7109375" style="5" customWidth="1"/>
    <col min="12548" max="12549" width="17.7109375" style="5" customWidth="1"/>
    <col min="12550" max="12550" width="15.28515625" style="5" customWidth="1"/>
    <col min="12551" max="12551" width="35.7109375" style="5" customWidth="1"/>
    <col min="12552" max="12552" width="17.7109375" style="5" customWidth="1"/>
    <col min="12553" max="12553" width="15.28515625" style="5" customWidth="1"/>
    <col min="12554" max="12554" width="30.7109375" style="5" customWidth="1"/>
    <col min="12555" max="12555" width="40.42578125" style="5" customWidth="1"/>
    <col min="12556" max="12800" width="11.42578125" style="5"/>
    <col min="12801" max="12801" width="8.7109375" style="5" customWidth="1"/>
    <col min="12802" max="12802" width="45.7109375" style="5" customWidth="1"/>
    <col min="12803" max="12803" width="15.7109375" style="5" customWidth="1"/>
    <col min="12804" max="12805" width="17.7109375" style="5" customWidth="1"/>
    <col min="12806" max="12806" width="15.28515625" style="5" customWidth="1"/>
    <col min="12807" max="12807" width="35.7109375" style="5" customWidth="1"/>
    <col min="12808" max="12808" width="17.7109375" style="5" customWidth="1"/>
    <col min="12809" max="12809" width="15.28515625" style="5" customWidth="1"/>
    <col min="12810" max="12810" width="30.7109375" style="5" customWidth="1"/>
    <col min="12811" max="12811" width="40.42578125" style="5" customWidth="1"/>
    <col min="12812" max="13056" width="11.42578125" style="5"/>
    <col min="13057" max="13057" width="8.7109375" style="5" customWidth="1"/>
    <col min="13058" max="13058" width="45.7109375" style="5" customWidth="1"/>
    <col min="13059" max="13059" width="15.7109375" style="5" customWidth="1"/>
    <col min="13060" max="13061" width="17.7109375" style="5" customWidth="1"/>
    <col min="13062" max="13062" width="15.28515625" style="5" customWidth="1"/>
    <col min="13063" max="13063" width="35.7109375" style="5" customWidth="1"/>
    <col min="13064" max="13064" width="17.7109375" style="5" customWidth="1"/>
    <col min="13065" max="13065" width="15.28515625" style="5" customWidth="1"/>
    <col min="13066" max="13066" width="30.7109375" style="5" customWidth="1"/>
    <col min="13067" max="13067" width="40.42578125" style="5" customWidth="1"/>
    <col min="13068" max="13312" width="11.42578125" style="5"/>
    <col min="13313" max="13313" width="8.7109375" style="5" customWidth="1"/>
    <col min="13314" max="13314" width="45.7109375" style="5" customWidth="1"/>
    <col min="13315" max="13315" width="15.7109375" style="5" customWidth="1"/>
    <col min="13316" max="13317" width="17.7109375" style="5" customWidth="1"/>
    <col min="13318" max="13318" width="15.28515625" style="5" customWidth="1"/>
    <col min="13319" max="13319" width="35.7109375" style="5" customWidth="1"/>
    <col min="13320" max="13320" width="17.7109375" style="5" customWidth="1"/>
    <col min="13321" max="13321" width="15.28515625" style="5" customWidth="1"/>
    <col min="13322" max="13322" width="30.7109375" style="5" customWidth="1"/>
    <col min="13323" max="13323" width="40.42578125" style="5" customWidth="1"/>
    <col min="13324" max="13568" width="11.42578125" style="5"/>
    <col min="13569" max="13569" width="8.7109375" style="5" customWidth="1"/>
    <col min="13570" max="13570" width="45.7109375" style="5" customWidth="1"/>
    <col min="13571" max="13571" width="15.7109375" style="5" customWidth="1"/>
    <col min="13572" max="13573" width="17.7109375" style="5" customWidth="1"/>
    <col min="13574" max="13574" width="15.28515625" style="5" customWidth="1"/>
    <col min="13575" max="13575" width="35.7109375" style="5" customWidth="1"/>
    <col min="13576" max="13576" width="17.7109375" style="5" customWidth="1"/>
    <col min="13577" max="13577" width="15.28515625" style="5" customWidth="1"/>
    <col min="13578" max="13578" width="30.7109375" style="5" customWidth="1"/>
    <col min="13579" max="13579" width="40.42578125" style="5" customWidth="1"/>
    <col min="13580" max="13824" width="11.42578125" style="5"/>
    <col min="13825" max="13825" width="8.7109375" style="5" customWidth="1"/>
    <col min="13826" max="13826" width="45.7109375" style="5" customWidth="1"/>
    <col min="13827" max="13827" width="15.7109375" style="5" customWidth="1"/>
    <col min="13828" max="13829" width="17.7109375" style="5" customWidth="1"/>
    <col min="13830" max="13830" width="15.28515625" style="5" customWidth="1"/>
    <col min="13831" max="13831" width="35.7109375" style="5" customWidth="1"/>
    <col min="13832" max="13832" width="17.7109375" style="5" customWidth="1"/>
    <col min="13833" max="13833" width="15.28515625" style="5" customWidth="1"/>
    <col min="13834" max="13834" width="30.7109375" style="5" customWidth="1"/>
    <col min="13835" max="13835" width="40.42578125" style="5" customWidth="1"/>
    <col min="13836" max="14080" width="11.42578125" style="5"/>
    <col min="14081" max="14081" width="8.7109375" style="5" customWidth="1"/>
    <col min="14082" max="14082" width="45.7109375" style="5" customWidth="1"/>
    <col min="14083" max="14083" width="15.7109375" style="5" customWidth="1"/>
    <col min="14084" max="14085" width="17.7109375" style="5" customWidth="1"/>
    <col min="14086" max="14086" width="15.28515625" style="5" customWidth="1"/>
    <col min="14087" max="14087" width="35.7109375" style="5" customWidth="1"/>
    <col min="14088" max="14088" width="17.7109375" style="5" customWidth="1"/>
    <col min="14089" max="14089" width="15.28515625" style="5" customWidth="1"/>
    <col min="14090" max="14090" width="30.7109375" style="5" customWidth="1"/>
    <col min="14091" max="14091" width="40.42578125" style="5" customWidth="1"/>
    <col min="14092" max="14336" width="11.42578125" style="5"/>
    <col min="14337" max="14337" width="8.7109375" style="5" customWidth="1"/>
    <col min="14338" max="14338" width="45.7109375" style="5" customWidth="1"/>
    <col min="14339" max="14339" width="15.7109375" style="5" customWidth="1"/>
    <col min="14340" max="14341" width="17.7109375" style="5" customWidth="1"/>
    <col min="14342" max="14342" width="15.28515625" style="5" customWidth="1"/>
    <col min="14343" max="14343" width="35.7109375" style="5" customWidth="1"/>
    <col min="14344" max="14344" width="17.7109375" style="5" customWidth="1"/>
    <col min="14345" max="14345" width="15.28515625" style="5" customWidth="1"/>
    <col min="14346" max="14346" width="30.7109375" style="5" customWidth="1"/>
    <col min="14347" max="14347" width="40.42578125" style="5" customWidth="1"/>
    <col min="14348" max="14592" width="11.42578125" style="5"/>
    <col min="14593" max="14593" width="8.7109375" style="5" customWidth="1"/>
    <col min="14594" max="14594" width="45.7109375" style="5" customWidth="1"/>
    <col min="14595" max="14595" width="15.7109375" style="5" customWidth="1"/>
    <col min="14596" max="14597" width="17.7109375" style="5" customWidth="1"/>
    <col min="14598" max="14598" width="15.28515625" style="5" customWidth="1"/>
    <col min="14599" max="14599" width="35.7109375" style="5" customWidth="1"/>
    <col min="14600" max="14600" width="17.7109375" style="5" customWidth="1"/>
    <col min="14601" max="14601" width="15.28515625" style="5" customWidth="1"/>
    <col min="14602" max="14602" width="30.7109375" style="5" customWidth="1"/>
    <col min="14603" max="14603" width="40.42578125" style="5" customWidth="1"/>
    <col min="14604" max="14848" width="11.42578125" style="5"/>
    <col min="14849" max="14849" width="8.7109375" style="5" customWidth="1"/>
    <col min="14850" max="14850" width="45.7109375" style="5" customWidth="1"/>
    <col min="14851" max="14851" width="15.7109375" style="5" customWidth="1"/>
    <col min="14852" max="14853" width="17.7109375" style="5" customWidth="1"/>
    <col min="14854" max="14854" width="15.28515625" style="5" customWidth="1"/>
    <col min="14855" max="14855" width="35.7109375" style="5" customWidth="1"/>
    <col min="14856" max="14856" width="17.7109375" style="5" customWidth="1"/>
    <col min="14857" max="14857" width="15.28515625" style="5" customWidth="1"/>
    <col min="14858" max="14858" width="30.7109375" style="5" customWidth="1"/>
    <col min="14859" max="14859" width="40.42578125" style="5" customWidth="1"/>
    <col min="14860" max="15104" width="11.42578125" style="5"/>
    <col min="15105" max="15105" width="8.7109375" style="5" customWidth="1"/>
    <col min="15106" max="15106" width="45.7109375" style="5" customWidth="1"/>
    <col min="15107" max="15107" width="15.7109375" style="5" customWidth="1"/>
    <col min="15108" max="15109" width="17.7109375" style="5" customWidth="1"/>
    <col min="15110" max="15110" width="15.28515625" style="5" customWidth="1"/>
    <col min="15111" max="15111" width="35.7109375" style="5" customWidth="1"/>
    <col min="15112" max="15112" width="17.7109375" style="5" customWidth="1"/>
    <col min="15113" max="15113" width="15.28515625" style="5" customWidth="1"/>
    <col min="15114" max="15114" width="30.7109375" style="5" customWidth="1"/>
    <col min="15115" max="15115" width="40.42578125" style="5" customWidth="1"/>
    <col min="15116" max="15360" width="11.42578125" style="5"/>
    <col min="15361" max="15361" width="8.7109375" style="5" customWidth="1"/>
    <col min="15362" max="15362" width="45.7109375" style="5" customWidth="1"/>
    <col min="15363" max="15363" width="15.7109375" style="5" customWidth="1"/>
    <col min="15364" max="15365" width="17.7109375" style="5" customWidth="1"/>
    <col min="15366" max="15366" width="15.28515625" style="5" customWidth="1"/>
    <col min="15367" max="15367" width="35.7109375" style="5" customWidth="1"/>
    <col min="15368" max="15368" width="17.7109375" style="5" customWidth="1"/>
    <col min="15369" max="15369" width="15.28515625" style="5" customWidth="1"/>
    <col min="15370" max="15370" width="30.7109375" style="5" customWidth="1"/>
    <col min="15371" max="15371" width="40.42578125" style="5" customWidth="1"/>
    <col min="15372" max="15616" width="11.42578125" style="5"/>
    <col min="15617" max="15617" width="8.7109375" style="5" customWidth="1"/>
    <col min="15618" max="15618" width="45.7109375" style="5" customWidth="1"/>
    <col min="15619" max="15619" width="15.7109375" style="5" customWidth="1"/>
    <col min="15620" max="15621" width="17.7109375" style="5" customWidth="1"/>
    <col min="15622" max="15622" width="15.28515625" style="5" customWidth="1"/>
    <col min="15623" max="15623" width="35.7109375" style="5" customWidth="1"/>
    <col min="15624" max="15624" width="17.7109375" style="5" customWidth="1"/>
    <col min="15625" max="15625" width="15.28515625" style="5" customWidth="1"/>
    <col min="15626" max="15626" width="30.7109375" style="5" customWidth="1"/>
    <col min="15627" max="15627" width="40.42578125" style="5" customWidth="1"/>
    <col min="15628" max="15872" width="11.42578125" style="5"/>
    <col min="15873" max="15873" width="8.7109375" style="5" customWidth="1"/>
    <col min="15874" max="15874" width="45.7109375" style="5" customWidth="1"/>
    <col min="15875" max="15875" width="15.7109375" style="5" customWidth="1"/>
    <col min="15876" max="15877" width="17.7109375" style="5" customWidth="1"/>
    <col min="15878" max="15878" width="15.28515625" style="5" customWidth="1"/>
    <col min="15879" max="15879" width="35.7109375" style="5" customWidth="1"/>
    <col min="15880" max="15880" width="17.7109375" style="5" customWidth="1"/>
    <col min="15881" max="15881" width="15.28515625" style="5" customWidth="1"/>
    <col min="15882" max="15882" width="30.7109375" style="5" customWidth="1"/>
    <col min="15883" max="15883" width="40.42578125" style="5" customWidth="1"/>
    <col min="15884" max="16128" width="11.42578125" style="5"/>
    <col min="16129" max="16129" width="8.7109375" style="5" customWidth="1"/>
    <col min="16130" max="16130" width="45.7109375" style="5" customWidth="1"/>
    <col min="16131" max="16131" width="15.7109375" style="5" customWidth="1"/>
    <col min="16132" max="16133" width="17.7109375" style="5" customWidth="1"/>
    <col min="16134" max="16134" width="15.28515625" style="5" customWidth="1"/>
    <col min="16135" max="16135" width="35.7109375" style="5" customWidth="1"/>
    <col min="16136" max="16136" width="17.7109375" style="5" customWidth="1"/>
    <col min="16137" max="16137" width="15.28515625" style="5" customWidth="1"/>
    <col min="16138" max="16138" width="30.7109375" style="5" customWidth="1"/>
    <col min="16139" max="16139" width="40.42578125" style="5" customWidth="1"/>
    <col min="16140" max="16384" width="11.42578125" style="5"/>
  </cols>
  <sheetData>
    <row r="1" spans="1:10" x14ac:dyDescent="0.25">
      <c r="A1" s="2288" t="s">
        <v>613</v>
      </c>
      <c r="B1" s="2288"/>
      <c r="C1" s="2288"/>
      <c r="D1" s="2288"/>
      <c r="E1" s="2288"/>
      <c r="F1" s="2288"/>
      <c r="G1" s="2288"/>
      <c r="H1" s="2288"/>
      <c r="I1" s="2288"/>
      <c r="J1" s="2288"/>
    </row>
    <row r="2" spans="1:10" x14ac:dyDescent="0.25">
      <c r="A2" s="2288" t="s">
        <v>73</v>
      </c>
      <c r="B2" s="2288"/>
      <c r="C2" s="2288"/>
      <c r="D2" s="2288"/>
      <c r="E2" s="2288"/>
      <c r="F2" s="2288"/>
      <c r="G2" s="2288"/>
      <c r="H2" s="2288"/>
      <c r="I2" s="2288"/>
      <c r="J2" s="2288"/>
    </row>
    <row r="3" spans="1:10" x14ac:dyDescent="0.25">
      <c r="A3" s="2176" t="s">
        <v>24</v>
      </c>
      <c r="B3" s="2176"/>
      <c r="C3" s="2176"/>
      <c r="D3" s="2289"/>
      <c r="E3" s="2289"/>
      <c r="F3" s="2289"/>
      <c r="G3" s="2289"/>
      <c r="H3" s="2289"/>
      <c r="I3" s="2289"/>
      <c r="J3" s="2289"/>
    </row>
    <row r="4" spans="1:10" x14ac:dyDescent="0.25">
      <c r="A4" s="2290" t="s">
        <v>1717</v>
      </c>
      <c r="B4" s="2290"/>
      <c r="C4" s="2290"/>
      <c r="D4" s="2290"/>
      <c r="E4" s="2290"/>
      <c r="F4" s="2290"/>
      <c r="G4" s="2290"/>
      <c r="H4" s="2290"/>
      <c r="I4" s="2290"/>
      <c r="J4" s="2290"/>
    </row>
    <row r="5" spans="1:10" x14ac:dyDescent="0.25">
      <c r="A5" s="2291"/>
      <c r="B5" s="2289"/>
      <c r="C5" s="2289"/>
      <c r="D5" s="2289"/>
      <c r="E5" s="2289"/>
      <c r="F5" s="2289"/>
      <c r="G5" s="2289"/>
      <c r="H5" s="2289"/>
      <c r="I5" s="2289"/>
      <c r="J5" s="2289"/>
    </row>
    <row r="6" spans="1:10" ht="137.25" customHeight="1" x14ac:dyDescent="0.25">
      <c r="A6" s="650" t="s">
        <v>1</v>
      </c>
      <c r="B6" s="109" t="s">
        <v>2</v>
      </c>
      <c r="C6" s="109" t="s">
        <v>3</v>
      </c>
      <c r="D6" s="110" t="s">
        <v>1263</v>
      </c>
      <c r="E6" s="111" t="s">
        <v>1714</v>
      </c>
      <c r="F6" s="111" t="s">
        <v>4</v>
      </c>
      <c r="G6" s="109" t="s">
        <v>5</v>
      </c>
      <c r="H6" s="109" t="s">
        <v>1715</v>
      </c>
      <c r="I6" s="109" t="s">
        <v>6</v>
      </c>
      <c r="J6" s="109" t="s">
        <v>7</v>
      </c>
    </row>
    <row r="7" spans="1:10" ht="18" customHeight="1" x14ac:dyDescent="0.25">
      <c r="A7" s="314" t="s">
        <v>8</v>
      </c>
      <c r="B7" s="315">
        <v>2</v>
      </c>
      <c r="C7" s="315">
        <v>3</v>
      </c>
      <c r="D7" s="315">
        <v>4</v>
      </c>
      <c r="E7" s="315">
        <v>5</v>
      </c>
      <c r="F7" s="316">
        <v>6</v>
      </c>
      <c r="G7" s="315">
        <v>7</v>
      </c>
      <c r="H7" s="316">
        <v>8</v>
      </c>
      <c r="I7" s="316">
        <v>9</v>
      </c>
      <c r="J7" s="315">
        <v>10</v>
      </c>
    </row>
    <row r="8" spans="1:10" x14ac:dyDescent="0.25">
      <c r="A8" s="2292" t="s">
        <v>25</v>
      </c>
      <c r="B8" s="2292"/>
      <c r="C8" s="2292"/>
      <c r="D8" s="2292"/>
      <c r="E8" s="2292"/>
      <c r="F8" s="2292"/>
      <c r="G8" s="2292"/>
      <c r="H8" s="2292"/>
      <c r="I8" s="2292"/>
      <c r="J8" s="2292"/>
    </row>
    <row r="9" spans="1:10" s="6" customFormat="1" ht="21.75" customHeight="1" x14ac:dyDescent="0.3">
      <c r="A9" s="2293" t="s">
        <v>9</v>
      </c>
      <c r="B9" s="2241" t="s">
        <v>1368</v>
      </c>
      <c r="C9" s="635" t="s">
        <v>458</v>
      </c>
      <c r="D9" s="317">
        <f>D10+D11+D12</f>
        <v>114262.04999999999</v>
      </c>
      <c r="E9" s="317">
        <f>E10+E11+E12</f>
        <v>97491.76999999999</v>
      </c>
      <c r="F9" s="318">
        <f t="shared" ref="F9:F16" si="0">E9/D9*100</f>
        <v>85.322965936634247</v>
      </c>
      <c r="G9" s="2294"/>
      <c r="H9" s="319">
        <f>H10+H11+H12</f>
        <v>97106.061000000002</v>
      </c>
      <c r="I9" s="318">
        <f t="shared" ref="I9:I16" si="1">H9/D9*100</f>
        <v>84.985400664525116</v>
      </c>
      <c r="J9" s="2295"/>
    </row>
    <row r="10" spans="1:10" s="6" customFormat="1" ht="58.5" customHeight="1" x14ac:dyDescent="0.3">
      <c r="A10" s="2293"/>
      <c r="B10" s="2241"/>
      <c r="C10" s="635" t="s">
        <v>18</v>
      </c>
      <c r="D10" s="317">
        <f t="shared" ref="D10:E12" si="2">D14</f>
        <v>54417.3</v>
      </c>
      <c r="E10" s="317">
        <f t="shared" si="2"/>
        <v>46430.45</v>
      </c>
      <c r="F10" s="318">
        <f t="shared" si="0"/>
        <v>85.322957956385181</v>
      </c>
      <c r="G10" s="2285"/>
      <c r="H10" s="835">
        <f>H14</f>
        <v>46246.76</v>
      </c>
      <c r="I10" s="318">
        <f t="shared" si="1"/>
        <v>84.985399863646307</v>
      </c>
      <c r="J10" s="2296"/>
    </row>
    <row r="11" spans="1:10" s="6" customFormat="1" ht="78.75" customHeight="1" x14ac:dyDescent="0.3">
      <c r="A11" s="2293"/>
      <c r="B11" s="2241"/>
      <c r="C11" s="635" t="s">
        <v>16</v>
      </c>
      <c r="D11" s="317">
        <f t="shared" si="2"/>
        <v>18139.099999999999</v>
      </c>
      <c r="E11" s="317">
        <f t="shared" si="2"/>
        <v>15476.82</v>
      </c>
      <c r="F11" s="318">
        <f t="shared" si="0"/>
        <v>85.322976332894143</v>
      </c>
      <c r="G11" s="2285"/>
      <c r="H11" s="835">
        <f>H15</f>
        <v>15415.587</v>
      </c>
      <c r="I11" s="318">
        <f t="shared" si="1"/>
        <v>84.985401701297207</v>
      </c>
      <c r="J11" s="2296"/>
    </row>
    <row r="12" spans="1:10" s="6" customFormat="1" ht="102" customHeight="1" x14ac:dyDescent="0.3">
      <c r="A12" s="2293"/>
      <c r="B12" s="2241"/>
      <c r="C12" s="635" t="s">
        <v>19</v>
      </c>
      <c r="D12" s="317">
        <f t="shared" si="2"/>
        <v>41705.65</v>
      </c>
      <c r="E12" s="317">
        <f t="shared" si="2"/>
        <v>35584.5</v>
      </c>
      <c r="F12" s="318">
        <f t="shared" si="0"/>
        <v>85.322971827558135</v>
      </c>
      <c r="G12" s="2286"/>
      <c r="H12" s="319">
        <f>H16</f>
        <v>35443.714</v>
      </c>
      <c r="I12" s="318">
        <f t="shared" si="1"/>
        <v>84.985401258582471</v>
      </c>
      <c r="J12" s="2297"/>
    </row>
    <row r="13" spans="1:10" s="6" customFormat="1" ht="27.75" customHeight="1" x14ac:dyDescent="0.3">
      <c r="A13" s="2271" t="s">
        <v>10</v>
      </c>
      <c r="B13" s="2272" t="s">
        <v>840</v>
      </c>
      <c r="C13" s="833" t="s">
        <v>458</v>
      </c>
      <c r="D13" s="320">
        <f>D14+D15+D16</f>
        <v>114262.04999999999</v>
      </c>
      <c r="E13" s="320">
        <f>E14+E15+E16</f>
        <v>97491.76999999999</v>
      </c>
      <c r="F13" s="321">
        <f t="shared" si="0"/>
        <v>85.322965936634247</v>
      </c>
      <c r="G13" s="2281" t="s">
        <v>1800</v>
      </c>
      <c r="H13" s="322">
        <f>H14+H15+H16</f>
        <v>97106.061000000002</v>
      </c>
      <c r="I13" s="321">
        <f t="shared" si="1"/>
        <v>84.985400664525116</v>
      </c>
      <c r="J13" s="2282" t="s">
        <v>1799</v>
      </c>
    </row>
    <row r="14" spans="1:10" s="6" customFormat="1" ht="147.75" customHeight="1" x14ac:dyDescent="0.3">
      <c r="A14" s="2271"/>
      <c r="B14" s="2272"/>
      <c r="C14" s="833" t="s">
        <v>18</v>
      </c>
      <c r="D14" s="323">
        <v>54417.3</v>
      </c>
      <c r="E14" s="320">
        <v>46430.45</v>
      </c>
      <c r="F14" s="321">
        <f t="shared" si="0"/>
        <v>85.322957956385181</v>
      </c>
      <c r="G14" s="2281"/>
      <c r="H14" s="320">
        <v>46246.76</v>
      </c>
      <c r="I14" s="321">
        <f t="shared" si="1"/>
        <v>84.985399863646307</v>
      </c>
      <c r="J14" s="2282"/>
    </row>
    <row r="15" spans="1:10" s="6" customFormat="1" ht="176.25" customHeight="1" x14ac:dyDescent="0.3">
      <c r="A15" s="2277"/>
      <c r="B15" s="2279" t="s">
        <v>1577</v>
      </c>
      <c r="C15" s="633" t="s">
        <v>16</v>
      </c>
      <c r="D15" s="661">
        <v>18139.099999999999</v>
      </c>
      <c r="E15" s="662">
        <v>15476.82</v>
      </c>
      <c r="F15" s="325">
        <f t="shared" si="0"/>
        <v>85.322976332894143</v>
      </c>
      <c r="G15" s="2285" t="s">
        <v>1801</v>
      </c>
      <c r="H15" s="662">
        <v>15415.587</v>
      </c>
      <c r="I15" s="325">
        <f t="shared" si="1"/>
        <v>84.985401701297207</v>
      </c>
      <c r="J15" s="2283" t="s">
        <v>1802</v>
      </c>
    </row>
    <row r="16" spans="1:10" s="6" customFormat="1" ht="156" customHeight="1" x14ac:dyDescent="0.3">
      <c r="A16" s="2278"/>
      <c r="B16" s="2199"/>
      <c r="C16" s="639" t="s">
        <v>19</v>
      </c>
      <c r="D16" s="320">
        <v>41705.65</v>
      </c>
      <c r="E16" s="320">
        <v>35584.5</v>
      </c>
      <c r="F16" s="321">
        <f t="shared" si="0"/>
        <v>85.322971827558135</v>
      </c>
      <c r="G16" s="2286"/>
      <c r="H16" s="320">
        <v>35443.714</v>
      </c>
      <c r="I16" s="321">
        <f t="shared" si="1"/>
        <v>84.985401258582471</v>
      </c>
      <c r="J16" s="2284"/>
    </row>
    <row r="17" spans="1:10" s="6" customFormat="1" ht="145.5" customHeight="1" x14ac:dyDescent="0.3">
      <c r="A17" s="634" t="s">
        <v>12</v>
      </c>
      <c r="B17" s="635" t="s">
        <v>1369</v>
      </c>
      <c r="C17" s="328" t="s">
        <v>19</v>
      </c>
      <c r="D17" s="317">
        <f>D18+D24</f>
        <v>505.911</v>
      </c>
      <c r="E17" s="317">
        <f>E18+E24</f>
        <v>452.91</v>
      </c>
      <c r="F17" s="318">
        <f>E17/D17*100</f>
        <v>89.523651393229258</v>
      </c>
      <c r="G17" s="663"/>
      <c r="H17" s="317">
        <f>H18+H24</f>
        <v>452.91200000000003</v>
      </c>
      <c r="I17" s="318">
        <f>H17/D17*100</f>
        <v>89.524046719679944</v>
      </c>
      <c r="J17" s="664"/>
    </row>
    <row r="18" spans="1:10" s="6" customFormat="1" ht="100.5" customHeight="1" x14ac:dyDescent="0.3">
      <c r="A18" s="638" t="s">
        <v>13</v>
      </c>
      <c r="B18" s="632" t="s">
        <v>1370</v>
      </c>
      <c r="C18" s="327" t="s">
        <v>19</v>
      </c>
      <c r="D18" s="320">
        <f>D19+D20</f>
        <v>489.84899999999999</v>
      </c>
      <c r="E18" s="320">
        <f>E19+E20</f>
        <v>436.84800000000001</v>
      </c>
      <c r="F18" s="321">
        <f t="shared" ref="F18" si="3">E18/D18*100</f>
        <v>89.180135102858245</v>
      </c>
      <c r="G18" s="665"/>
      <c r="H18" s="320">
        <f>H19+H20</f>
        <v>436.85</v>
      </c>
      <c r="I18" s="321">
        <f t="shared" ref="I18" si="4">H18/D18*100</f>
        <v>89.180543391943232</v>
      </c>
      <c r="J18" s="828"/>
    </row>
    <row r="19" spans="1:10" s="6" customFormat="1" ht="186.75" customHeight="1" x14ac:dyDescent="0.3">
      <c r="A19" s="834" t="s">
        <v>288</v>
      </c>
      <c r="B19" s="851" t="s">
        <v>1574</v>
      </c>
      <c r="C19" s="327" t="s">
        <v>19</v>
      </c>
      <c r="D19" s="320">
        <v>489.84899999999999</v>
      </c>
      <c r="E19" s="320">
        <v>436.84800000000001</v>
      </c>
      <c r="F19" s="321">
        <f t="shared" ref="F19" si="5">E19/D19*100</f>
        <v>89.180135102858245</v>
      </c>
      <c r="G19" s="832" t="s">
        <v>1371</v>
      </c>
      <c r="H19" s="320">
        <v>436.85</v>
      </c>
      <c r="I19" s="321">
        <f t="shared" ref="I19" si="6">H19/D19*100</f>
        <v>89.180543391943232</v>
      </c>
      <c r="J19" s="829"/>
    </row>
    <row r="20" spans="1:10" s="6" customFormat="1" ht="115.5" customHeight="1" x14ac:dyDescent="0.3">
      <c r="A20" s="834" t="s">
        <v>86</v>
      </c>
      <c r="B20" s="830" t="s">
        <v>1575</v>
      </c>
      <c r="C20" s="327" t="s">
        <v>19</v>
      </c>
      <c r="D20" s="320">
        <v>0</v>
      </c>
      <c r="E20" s="320">
        <v>0</v>
      </c>
      <c r="F20" s="321">
        <v>0</v>
      </c>
      <c r="G20" s="832"/>
      <c r="H20" s="320">
        <v>0</v>
      </c>
      <c r="I20" s="321">
        <v>0</v>
      </c>
      <c r="J20" s="829"/>
    </row>
    <row r="21" spans="1:10" s="6" customFormat="1" ht="98.25" customHeight="1" x14ac:dyDescent="0.3">
      <c r="A21" s="834" t="s">
        <v>22</v>
      </c>
      <c r="B21" s="1162" t="s">
        <v>1719</v>
      </c>
      <c r="C21" s="327" t="s">
        <v>1139</v>
      </c>
      <c r="D21" s="320">
        <f>D22+D23</f>
        <v>62258.060000000005</v>
      </c>
      <c r="E21" s="320">
        <f>E22+E23</f>
        <v>0</v>
      </c>
      <c r="F21" s="321">
        <v>0</v>
      </c>
      <c r="G21" s="1167"/>
      <c r="H21" s="320">
        <f>H22+H23</f>
        <v>0</v>
      </c>
      <c r="I21" s="321">
        <v>0</v>
      </c>
      <c r="J21" s="1166"/>
    </row>
    <row r="22" spans="1:10" s="6" customFormat="1" ht="126" customHeight="1" x14ac:dyDescent="0.3">
      <c r="A22" s="834" t="s">
        <v>477</v>
      </c>
      <c r="B22" s="1162" t="s">
        <v>1720</v>
      </c>
      <c r="C22" s="327" t="s">
        <v>1139</v>
      </c>
      <c r="D22" s="320">
        <v>56830.16</v>
      </c>
      <c r="E22" s="320">
        <v>0</v>
      </c>
      <c r="F22" s="321">
        <v>0</v>
      </c>
      <c r="G22" s="1167"/>
      <c r="H22" s="320">
        <v>0</v>
      </c>
      <c r="I22" s="321">
        <v>0</v>
      </c>
      <c r="J22" s="1166" t="s">
        <v>1749</v>
      </c>
    </row>
    <row r="23" spans="1:10" s="6" customFormat="1" ht="126" customHeight="1" x14ac:dyDescent="0.3">
      <c r="A23" s="834" t="s">
        <v>478</v>
      </c>
      <c r="B23" s="1162" t="s">
        <v>1721</v>
      </c>
      <c r="C23" s="327" t="s">
        <v>1139</v>
      </c>
      <c r="D23" s="320">
        <v>5427.9</v>
      </c>
      <c r="E23" s="320">
        <v>0</v>
      </c>
      <c r="F23" s="321">
        <v>0</v>
      </c>
      <c r="G23" s="1167"/>
      <c r="H23" s="320">
        <v>0</v>
      </c>
      <c r="I23" s="321">
        <v>0</v>
      </c>
      <c r="J23" s="1166" t="s">
        <v>1749</v>
      </c>
    </row>
    <row r="24" spans="1:10" s="6" customFormat="1" ht="180" customHeight="1" x14ac:dyDescent="0.3">
      <c r="A24" s="1352" t="s">
        <v>220</v>
      </c>
      <c r="B24" s="1353" t="s">
        <v>1551</v>
      </c>
      <c r="C24" s="327" t="s">
        <v>19</v>
      </c>
      <c r="D24" s="320">
        <v>16.062000000000001</v>
      </c>
      <c r="E24" s="320">
        <v>16.062000000000001</v>
      </c>
      <c r="F24" s="321">
        <f t="shared" ref="F24" si="7">E24/D24*100</f>
        <v>100</v>
      </c>
      <c r="G24" s="1354" t="s">
        <v>1569</v>
      </c>
      <c r="H24" s="320">
        <f>E24</f>
        <v>16.062000000000001</v>
      </c>
      <c r="I24" s="321">
        <f t="shared" ref="I24" si="8">H24/D24*100</f>
        <v>100</v>
      </c>
      <c r="J24" s="1354"/>
    </row>
    <row r="25" spans="1:10" ht="30" customHeight="1" x14ac:dyDescent="0.25">
      <c r="A25" s="2243"/>
      <c r="B25" s="2256" t="s">
        <v>39</v>
      </c>
      <c r="C25" s="635" t="s">
        <v>458</v>
      </c>
      <c r="D25" s="319">
        <f>D26+D27+D28+D29</f>
        <v>177026.02100000001</v>
      </c>
      <c r="E25" s="835">
        <f>E26+E27+E28+E29</f>
        <v>97944.68</v>
      </c>
      <c r="F25" s="318">
        <f t="shared" ref="F25:F28" si="9">E25/D25*100</f>
        <v>55.327843582949868</v>
      </c>
      <c r="G25" s="2229"/>
      <c r="H25" s="835">
        <f>H26+H27+H28+H29</f>
        <v>97558.972999999998</v>
      </c>
      <c r="I25" s="318">
        <f t="shared" ref="I25:I28" si="10">H25/D25*100</f>
        <v>55.109962054674433</v>
      </c>
      <c r="J25" s="2229"/>
    </row>
    <row r="26" spans="1:10" ht="69.75" customHeight="1" x14ac:dyDescent="0.25">
      <c r="A26" s="2287"/>
      <c r="B26" s="2257"/>
      <c r="C26" s="635" t="s">
        <v>18</v>
      </c>
      <c r="D26" s="319">
        <f>D10</f>
        <v>54417.3</v>
      </c>
      <c r="E26" s="319">
        <f>E10</f>
        <v>46430.45</v>
      </c>
      <c r="F26" s="318">
        <f t="shared" si="9"/>
        <v>85.322957956385181</v>
      </c>
      <c r="G26" s="2230"/>
      <c r="H26" s="319">
        <f>H10</f>
        <v>46246.76</v>
      </c>
      <c r="I26" s="318">
        <f t="shared" si="10"/>
        <v>84.985399863646307</v>
      </c>
      <c r="J26" s="2230"/>
    </row>
    <row r="27" spans="1:10" ht="76.5" customHeight="1" x14ac:dyDescent="0.25">
      <c r="A27" s="2287"/>
      <c r="B27" s="2257"/>
      <c r="C27" s="635" t="s">
        <v>16</v>
      </c>
      <c r="D27" s="319">
        <f>D11</f>
        <v>18139.099999999999</v>
      </c>
      <c r="E27" s="319">
        <f>E11</f>
        <v>15476.82</v>
      </c>
      <c r="F27" s="318">
        <f t="shared" si="9"/>
        <v>85.322976332894143</v>
      </c>
      <c r="G27" s="2230"/>
      <c r="H27" s="319">
        <f>H11</f>
        <v>15415.587</v>
      </c>
      <c r="I27" s="318">
        <f t="shared" si="10"/>
        <v>84.985401701297207</v>
      </c>
      <c r="J27" s="2230"/>
    </row>
    <row r="28" spans="1:10" ht="99" customHeight="1" x14ac:dyDescent="0.25">
      <c r="A28" s="2287"/>
      <c r="B28" s="2257"/>
      <c r="C28" s="635" t="s">
        <v>19</v>
      </c>
      <c r="D28" s="319">
        <f>D12+D17</f>
        <v>42211.561000000002</v>
      </c>
      <c r="E28" s="319">
        <f>E12+E17</f>
        <v>36037.410000000003</v>
      </c>
      <c r="F28" s="318">
        <f t="shared" si="9"/>
        <v>85.373317513654627</v>
      </c>
      <c r="G28" s="2230"/>
      <c r="H28" s="319">
        <f>H12+H17</f>
        <v>35896.625999999997</v>
      </c>
      <c r="I28" s="318">
        <f t="shared" si="10"/>
        <v>85.039797509502179</v>
      </c>
      <c r="J28" s="2230"/>
    </row>
    <row r="29" spans="1:10" ht="67.5" customHeight="1" x14ac:dyDescent="0.25">
      <c r="A29" s="2244"/>
      <c r="B29" s="2258"/>
      <c r="C29" s="1161" t="s">
        <v>1139</v>
      </c>
      <c r="D29" s="319">
        <f>D21</f>
        <v>62258.060000000005</v>
      </c>
      <c r="E29" s="319">
        <f>E21</f>
        <v>0</v>
      </c>
      <c r="F29" s="318">
        <f>F21</f>
        <v>0</v>
      </c>
      <c r="G29" s="2231"/>
      <c r="H29" s="319">
        <f>H21</f>
        <v>0</v>
      </c>
      <c r="I29" s="318">
        <f>I21</f>
        <v>0</v>
      </c>
      <c r="J29" s="2231"/>
    </row>
    <row r="30" spans="1:10" ht="24" customHeight="1" x14ac:dyDescent="0.25">
      <c r="A30" s="2248" t="s">
        <v>79</v>
      </c>
      <c r="B30" s="2248"/>
      <c r="C30" s="2248"/>
      <c r="D30" s="2248"/>
      <c r="E30" s="2248"/>
      <c r="F30" s="2248"/>
      <c r="G30" s="2248"/>
      <c r="H30" s="2248"/>
      <c r="I30" s="2248"/>
      <c r="J30" s="2248"/>
    </row>
    <row r="31" spans="1:10" ht="21" customHeight="1" x14ac:dyDescent="0.25">
      <c r="A31" s="2182" t="s">
        <v>9</v>
      </c>
      <c r="B31" s="2217" t="s">
        <v>841</v>
      </c>
      <c r="C31" s="635" t="s">
        <v>15</v>
      </c>
      <c r="D31" s="666">
        <f>D32+D33</f>
        <v>66.540999999999997</v>
      </c>
      <c r="E31" s="666">
        <f>E32+E33</f>
        <v>66.540999999999997</v>
      </c>
      <c r="F31" s="318">
        <f t="shared" ref="F31" si="11">E31/D31*100</f>
        <v>100</v>
      </c>
      <c r="G31" s="2265"/>
      <c r="H31" s="666">
        <f>H32+H33</f>
        <v>66.540999999999997</v>
      </c>
      <c r="I31" s="318">
        <f t="shared" ref="I31" si="12">H31/D31*100</f>
        <v>100</v>
      </c>
      <c r="J31" s="2268"/>
    </row>
    <row r="32" spans="1:10" ht="72.75" customHeight="1" x14ac:dyDescent="0.25">
      <c r="A32" s="2183"/>
      <c r="B32" s="2220"/>
      <c r="C32" s="635" t="s">
        <v>16</v>
      </c>
      <c r="D32" s="666">
        <f>D35+D47</f>
        <v>0</v>
      </c>
      <c r="E32" s="666">
        <f>E35+E47</f>
        <v>0</v>
      </c>
      <c r="F32" s="666">
        <v>0</v>
      </c>
      <c r="G32" s="2266"/>
      <c r="H32" s="666">
        <f>H35+H47</f>
        <v>0</v>
      </c>
      <c r="I32" s="666">
        <v>0</v>
      </c>
      <c r="J32" s="2269"/>
    </row>
    <row r="33" spans="1:10" ht="96" customHeight="1" x14ac:dyDescent="0.25">
      <c r="A33" s="2184"/>
      <c r="B33" s="2218"/>
      <c r="C33" s="637" t="s">
        <v>19</v>
      </c>
      <c r="D33" s="666">
        <f>D36+D48</f>
        <v>66.540999999999997</v>
      </c>
      <c r="E33" s="666">
        <f>E36+E48</f>
        <v>66.540999999999997</v>
      </c>
      <c r="F33" s="318">
        <f t="shared" ref="F33:F34" si="13">E33/D33*100</f>
        <v>100</v>
      </c>
      <c r="G33" s="2267"/>
      <c r="H33" s="666">
        <f>H36+H48</f>
        <v>66.540999999999997</v>
      </c>
      <c r="I33" s="318">
        <f t="shared" ref="I33:I34" si="14">H33/D33*100</f>
        <v>100</v>
      </c>
      <c r="J33" s="2270"/>
    </row>
    <row r="34" spans="1:10" ht="21.75" customHeight="1" x14ac:dyDescent="0.25">
      <c r="A34" s="2271" t="s">
        <v>10</v>
      </c>
      <c r="B34" s="2272" t="s">
        <v>1372</v>
      </c>
      <c r="C34" s="639" t="s">
        <v>15</v>
      </c>
      <c r="D34" s="667">
        <f>D35+D36</f>
        <v>66.540999999999997</v>
      </c>
      <c r="E34" s="667">
        <f>E35+E36</f>
        <v>66.540999999999997</v>
      </c>
      <c r="F34" s="321">
        <f t="shared" si="13"/>
        <v>100</v>
      </c>
      <c r="G34" s="2273"/>
      <c r="H34" s="667">
        <f>H35+H36</f>
        <v>66.540999999999997</v>
      </c>
      <c r="I34" s="321">
        <f t="shared" si="14"/>
        <v>100</v>
      </c>
      <c r="J34" s="2255"/>
    </row>
    <row r="35" spans="1:10" ht="78" customHeight="1" x14ac:dyDescent="0.25">
      <c r="A35" s="2271"/>
      <c r="B35" s="2272"/>
      <c r="C35" s="639" t="s">
        <v>16</v>
      </c>
      <c r="D35" s="667">
        <f>D38+D41+D44</f>
        <v>0</v>
      </c>
      <c r="E35" s="667">
        <f>E38+E41+E44</f>
        <v>0</v>
      </c>
      <c r="F35" s="667">
        <v>0</v>
      </c>
      <c r="G35" s="2274"/>
      <c r="H35" s="667">
        <f>H38+H41+H44</f>
        <v>0</v>
      </c>
      <c r="I35" s="667">
        <v>0</v>
      </c>
      <c r="J35" s="2255"/>
    </row>
    <row r="36" spans="1:10" ht="96" customHeight="1" x14ac:dyDescent="0.25">
      <c r="A36" s="2271"/>
      <c r="B36" s="2272"/>
      <c r="C36" s="639" t="s">
        <v>19</v>
      </c>
      <c r="D36" s="667">
        <f>D39+D42+D45</f>
        <v>66.540999999999997</v>
      </c>
      <c r="E36" s="667">
        <f>E39+E42+E45</f>
        <v>66.540999999999997</v>
      </c>
      <c r="F36" s="321">
        <f t="shared" ref="F36" si="15">E36/D36*100</f>
        <v>100</v>
      </c>
      <c r="G36" s="2275"/>
      <c r="H36" s="667">
        <f>H39+H42+H45</f>
        <v>66.540999999999997</v>
      </c>
      <c r="I36" s="321">
        <f t="shared" ref="I36" si="16">H36/D36*100</f>
        <v>100</v>
      </c>
      <c r="J36" s="2255"/>
    </row>
    <row r="37" spans="1:10" ht="19.5" customHeight="1" x14ac:dyDescent="0.25">
      <c r="A37" s="2276" t="s">
        <v>77</v>
      </c>
      <c r="B37" s="2198" t="s">
        <v>560</v>
      </c>
      <c r="C37" s="639" t="s">
        <v>15</v>
      </c>
      <c r="D37" s="667">
        <f>D38+D39</f>
        <v>0</v>
      </c>
      <c r="E37" s="667">
        <f>E38+E39</f>
        <v>0</v>
      </c>
      <c r="F37" s="667">
        <v>0</v>
      </c>
      <c r="G37" s="2273"/>
      <c r="H37" s="667">
        <f>H38+H39</f>
        <v>0</v>
      </c>
      <c r="I37" s="667">
        <v>0</v>
      </c>
      <c r="J37" s="2180"/>
    </row>
    <row r="38" spans="1:10" ht="84" customHeight="1" x14ac:dyDescent="0.25">
      <c r="A38" s="2277"/>
      <c r="B38" s="2279"/>
      <c r="C38" s="639" t="s">
        <v>16</v>
      </c>
      <c r="D38" s="667">
        <v>0</v>
      </c>
      <c r="E38" s="667">
        <v>0</v>
      </c>
      <c r="F38" s="667">
        <v>0</v>
      </c>
      <c r="G38" s="2274"/>
      <c r="H38" s="667">
        <v>0</v>
      </c>
      <c r="I38" s="667">
        <v>0</v>
      </c>
      <c r="J38" s="2280"/>
    </row>
    <row r="39" spans="1:10" ht="111" customHeight="1" x14ac:dyDescent="0.25">
      <c r="A39" s="2278"/>
      <c r="B39" s="2199"/>
      <c r="C39" s="639" t="s">
        <v>19</v>
      </c>
      <c r="D39" s="667">
        <v>0</v>
      </c>
      <c r="E39" s="667">
        <v>0</v>
      </c>
      <c r="F39" s="667">
        <v>0</v>
      </c>
      <c r="G39" s="2275"/>
      <c r="H39" s="667">
        <v>0</v>
      </c>
      <c r="I39" s="667">
        <v>0</v>
      </c>
      <c r="J39" s="2181"/>
    </row>
    <row r="40" spans="1:10" ht="42" customHeight="1" x14ac:dyDescent="0.25">
      <c r="A40" s="2276" t="s">
        <v>78</v>
      </c>
      <c r="B40" s="2198" t="s">
        <v>1722</v>
      </c>
      <c r="C40" s="1165" t="s">
        <v>15</v>
      </c>
      <c r="D40" s="667">
        <f>D41+D42</f>
        <v>66.540999999999997</v>
      </c>
      <c r="E40" s="667">
        <f>E41+E42</f>
        <v>66.540999999999997</v>
      </c>
      <c r="F40" s="321">
        <f t="shared" ref="F40:F42" si="17">E40/D40*100</f>
        <v>100</v>
      </c>
      <c r="G40" s="2273" t="s">
        <v>1867</v>
      </c>
      <c r="H40" s="667">
        <f>H41+H42</f>
        <v>66.540999999999997</v>
      </c>
      <c r="I40" s="321">
        <f t="shared" ref="I40:I42" si="18">H40/D40*100</f>
        <v>100</v>
      </c>
      <c r="J40" s="2180"/>
    </row>
    <row r="41" spans="1:10" ht="137.25" customHeight="1" x14ac:dyDescent="0.25">
      <c r="A41" s="2277"/>
      <c r="B41" s="2279"/>
      <c r="C41" s="1165" t="s">
        <v>16</v>
      </c>
      <c r="D41" s="667">
        <v>0</v>
      </c>
      <c r="E41" s="667">
        <v>0</v>
      </c>
      <c r="F41" s="667">
        <v>0</v>
      </c>
      <c r="G41" s="2274"/>
      <c r="H41" s="667">
        <v>0</v>
      </c>
      <c r="I41" s="667">
        <v>0</v>
      </c>
      <c r="J41" s="2280"/>
    </row>
    <row r="42" spans="1:10" ht="137.25" customHeight="1" x14ac:dyDescent="0.25">
      <c r="A42" s="2278"/>
      <c r="B42" s="2199"/>
      <c r="C42" s="1165" t="s">
        <v>19</v>
      </c>
      <c r="D42" s="667">
        <v>66.540999999999997</v>
      </c>
      <c r="E42" s="667">
        <v>66.540999999999997</v>
      </c>
      <c r="F42" s="321">
        <f t="shared" si="17"/>
        <v>100</v>
      </c>
      <c r="G42" s="2275"/>
      <c r="H42" s="667">
        <f>E42</f>
        <v>66.540999999999997</v>
      </c>
      <c r="I42" s="321">
        <f t="shared" si="18"/>
        <v>100</v>
      </c>
      <c r="J42" s="2181"/>
    </row>
    <row r="43" spans="1:10" ht="24.75" customHeight="1" x14ac:dyDescent="0.25">
      <c r="A43" s="2276" t="s">
        <v>248</v>
      </c>
      <c r="B43" s="2198" t="s">
        <v>1373</v>
      </c>
      <c r="C43" s="639" t="s">
        <v>15</v>
      </c>
      <c r="D43" s="667">
        <f>D44+D45</f>
        <v>0</v>
      </c>
      <c r="E43" s="667">
        <f>E44+E45</f>
        <v>0</v>
      </c>
      <c r="F43" s="667">
        <v>0</v>
      </c>
      <c r="G43" s="2273"/>
      <c r="H43" s="667">
        <f>H44+H45</f>
        <v>0</v>
      </c>
      <c r="I43" s="667">
        <v>0</v>
      </c>
      <c r="J43" s="2180"/>
    </row>
    <row r="44" spans="1:10" ht="89.25" customHeight="1" x14ac:dyDescent="0.25">
      <c r="A44" s="2277"/>
      <c r="B44" s="2279"/>
      <c r="C44" s="639" t="s">
        <v>16</v>
      </c>
      <c r="D44" s="667">
        <v>0</v>
      </c>
      <c r="E44" s="667">
        <v>0</v>
      </c>
      <c r="F44" s="667">
        <v>0</v>
      </c>
      <c r="G44" s="2274"/>
      <c r="H44" s="667">
        <v>0</v>
      </c>
      <c r="I44" s="667">
        <v>0</v>
      </c>
      <c r="J44" s="2280"/>
    </row>
    <row r="45" spans="1:10" ht="99" customHeight="1" x14ac:dyDescent="0.25">
      <c r="A45" s="2278"/>
      <c r="B45" s="2199"/>
      <c r="C45" s="639" t="s">
        <v>19</v>
      </c>
      <c r="D45" s="667">
        <v>0</v>
      </c>
      <c r="E45" s="667">
        <v>0</v>
      </c>
      <c r="F45" s="667">
        <v>0</v>
      </c>
      <c r="G45" s="2275"/>
      <c r="H45" s="667">
        <v>0</v>
      </c>
      <c r="I45" s="667">
        <v>0</v>
      </c>
      <c r="J45" s="2181"/>
    </row>
    <row r="46" spans="1:10" ht="26.25" customHeight="1" x14ac:dyDescent="0.25">
      <c r="A46" s="2276" t="s">
        <v>11</v>
      </c>
      <c r="B46" s="2198" t="s">
        <v>1374</v>
      </c>
      <c r="C46" s="639" t="s">
        <v>15</v>
      </c>
      <c r="D46" s="668">
        <f>D47+D48</f>
        <v>0</v>
      </c>
      <c r="E46" s="668">
        <f>E47+E48</f>
        <v>0</v>
      </c>
      <c r="F46" s="668">
        <v>0</v>
      </c>
      <c r="G46" s="2273"/>
      <c r="H46" s="668">
        <v>0</v>
      </c>
      <c r="I46" s="668">
        <v>0</v>
      </c>
      <c r="J46" s="2180"/>
    </row>
    <row r="47" spans="1:10" ht="96.75" customHeight="1" x14ac:dyDescent="0.25">
      <c r="A47" s="2277"/>
      <c r="B47" s="2279"/>
      <c r="C47" s="639" t="s">
        <v>16</v>
      </c>
      <c r="D47" s="668">
        <v>0</v>
      </c>
      <c r="E47" s="668">
        <v>0</v>
      </c>
      <c r="F47" s="668">
        <v>0</v>
      </c>
      <c r="G47" s="2274"/>
      <c r="H47" s="668">
        <v>0</v>
      </c>
      <c r="I47" s="668">
        <v>0</v>
      </c>
      <c r="J47" s="2280"/>
    </row>
    <row r="48" spans="1:10" ht="114" customHeight="1" x14ac:dyDescent="0.25">
      <c r="A48" s="2278"/>
      <c r="B48" s="2199"/>
      <c r="C48" s="639" t="s">
        <v>19</v>
      </c>
      <c r="D48" s="668">
        <v>0</v>
      </c>
      <c r="E48" s="668">
        <v>0</v>
      </c>
      <c r="F48" s="668">
        <v>0</v>
      </c>
      <c r="G48" s="2275"/>
      <c r="H48" s="668">
        <v>0</v>
      </c>
      <c r="I48" s="668">
        <v>0</v>
      </c>
      <c r="J48" s="2181"/>
    </row>
    <row r="49" spans="1:10" ht="174" customHeight="1" x14ac:dyDescent="0.25">
      <c r="A49" s="1164" t="s">
        <v>12</v>
      </c>
      <c r="B49" s="1165" t="s">
        <v>1723</v>
      </c>
      <c r="C49" s="1165" t="s">
        <v>1139</v>
      </c>
      <c r="D49" s="1175">
        <f>D50</f>
        <v>43120.29</v>
      </c>
      <c r="E49" s="668">
        <f>E50</f>
        <v>0</v>
      </c>
      <c r="F49" s="668">
        <f>F50</f>
        <v>0</v>
      </c>
      <c r="G49" s="1174"/>
      <c r="H49" s="668">
        <f>H50</f>
        <v>0</v>
      </c>
      <c r="I49" s="668">
        <f>I50</f>
        <v>0</v>
      </c>
      <c r="J49" s="1163"/>
    </row>
    <row r="50" spans="1:10" ht="120.75" customHeight="1" x14ac:dyDescent="0.25">
      <c r="A50" s="1164" t="s">
        <v>66</v>
      </c>
      <c r="B50" s="1165" t="s">
        <v>1724</v>
      </c>
      <c r="C50" s="1165" t="s">
        <v>1139</v>
      </c>
      <c r="D50" s="1175">
        <f>D51</f>
        <v>43120.29</v>
      </c>
      <c r="E50" s="668">
        <f t="shared" ref="E50" si="19">E51</f>
        <v>0</v>
      </c>
      <c r="F50" s="668">
        <f>F51</f>
        <v>0</v>
      </c>
      <c r="G50" s="1174"/>
      <c r="H50" s="668">
        <f>H51</f>
        <v>0</v>
      </c>
      <c r="I50" s="668">
        <f>I51</f>
        <v>0</v>
      </c>
      <c r="J50" s="1163"/>
    </row>
    <row r="51" spans="1:10" ht="151.5" customHeight="1" x14ac:dyDescent="0.25">
      <c r="A51" s="1352" t="s">
        <v>85</v>
      </c>
      <c r="B51" s="1353" t="s">
        <v>1725</v>
      </c>
      <c r="C51" s="1353" t="s">
        <v>1139</v>
      </c>
      <c r="D51" s="1175">
        <v>43120.29</v>
      </c>
      <c r="E51" s="668">
        <v>0</v>
      </c>
      <c r="F51" s="668">
        <v>0</v>
      </c>
      <c r="G51" s="1360"/>
      <c r="H51" s="668">
        <v>0</v>
      </c>
      <c r="I51" s="668">
        <v>0</v>
      </c>
      <c r="J51" s="1351" t="s">
        <v>1749</v>
      </c>
    </row>
    <row r="52" spans="1:10" ht="24.75" customHeight="1" x14ac:dyDescent="0.25">
      <c r="A52" s="2182"/>
      <c r="B52" s="2256" t="s">
        <v>64</v>
      </c>
      <c r="C52" s="635" t="s">
        <v>15</v>
      </c>
      <c r="D52" s="326">
        <f>D53+D54+D55</f>
        <v>43186.830999999998</v>
      </c>
      <c r="E52" s="326">
        <f>E53+E54+E55</f>
        <v>66.540999999999997</v>
      </c>
      <c r="F52" s="318">
        <f t="shared" ref="F52" si="20">E52/D52*100</f>
        <v>0.15407706113004679</v>
      </c>
      <c r="G52" s="2262"/>
      <c r="H52" s="326">
        <f>H53+H54+H55</f>
        <v>66.540999999999997</v>
      </c>
      <c r="I52" s="318">
        <f t="shared" ref="I52" si="21">H52/D52*100</f>
        <v>0.15407706113004679</v>
      </c>
      <c r="J52" s="2259"/>
    </row>
    <row r="53" spans="1:10" ht="77.25" customHeight="1" x14ac:dyDescent="0.25">
      <c r="A53" s="2183"/>
      <c r="B53" s="2257"/>
      <c r="C53" s="635" t="s">
        <v>16</v>
      </c>
      <c r="D53" s="319">
        <f t="shared" ref="D53:F54" si="22">D32</f>
        <v>0</v>
      </c>
      <c r="E53" s="319">
        <f t="shared" si="22"/>
        <v>0</v>
      </c>
      <c r="F53" s="319">
        <f t="shared" si="22"/>
        <v>0</v>
      </c>
      <c r="G53" s="2263"/>
      <c r="H53" s="319">
        <f>H32</f>
        <v>0</v>
      </c>
      <c r="I53" s="319">
        <f>I32</f>
        <v>0</v>
      </c>
      <c r="J53" s="2260"/>
    </row>
    <row r="54" spans="1:10" ht="97.5" customHeight="1" x14ac:dyDescent="0.25">
      <c r="A54" s="2183"/>
      <c r="B54" s="2257"/>
      <c r="C54" s="635" t="s">
        <v>19</v>
      </c>
      <c r="D54" s="319">
        <f t="shared" si="22"/>
        <v>66.540999999999997</v>
      </c>
      <c r="E54" s="319">
        <f t="shared" si="22"/>
        <v>66.540999999999997</v>
      </c>
      <c r="F54" s="319">
        <f t="shared" si="22"/>
        <v>100</v>
      </c>
      <c r="G54" s="2263"/>
      <c r="H54" s="319">
        <f>H33</f>
        <v>66.540999999999997</v>
      </c>
      <c r="I54" s="319">
        <f>I33</f>
        <v>100</v>
      </c>
      <c r="J54" s="2260"/>
    </row>
    <row r="55" spans="1:10" ht="57" customHeight="1" x14ac:dyDescent="0.25">
      <c r="A55" s="2184"/>
      <c r="B55" s="2258"/>
      <c r="C55" s="1161" t="s">
        <v>1139</v>
      </c>
      <c r="D55" s="319">
        <f>D49</f>
        <v>43120.29</v>
      </c>
      <c r="E55" s="319">
        <f t="shared" ref="E55:F55" si="23">E49</f>
        <v>0</v>
      </c>
      <c r="F55" s="319">
        <f t="shared" si="23"/>
        <v>0</v>
      </c>
      <c r="G55" s="2264"/>
      <c r="H55" s="319">
        <f>H49</f>
        <v>0</v>
      </c>
      <c r="I55" s="319">
        <f>I49</f>
        <v>0</v>
      </c>
      <c r="J55" s="2261"/>
    </row>
    <row r="56" spans="1:10" ht="25.5" customHeight="1" x14ac:dyDescent="0.25">
      <c r="A56" s="2248" t="s">
        <v>1375</v>
      </c>
      <c r="B56" s="2248"/>
      <c r="C56" s="2248"/>
      <c r="D56" s="2248"/>
      <c r="E56" s="2248"/>
      <c r="F56" s="2248"/>
      <c r="G56" s="2248"/>
      <c r="H56" s="2248"/>
      <c r="I56" s="2248"/>
      <c r="J56" s="2248"/>
    </row>
    <row r="57" spans="1:10" ht="114.75" customHeight="1" x14ac:dyDescent="0.25">
      <c r="A57" s="636" t="s">
        <v>9</v>
      </c>
      <c r="B57" s="451" t="s">
        <v>1376</v>
      </c>
      <c r="C57" s="328" t="s">
        <v>19</v>
      </c>
      <c r="D57" s="331">
        <f>D58</f>
        <v>16902.57</v>
      </c>
      <c r="E57" s="331">
        <f>E58</f>
        <v>9111.8179999999993</v>
      </c>
      <c r="F57" s="319">
        <f t="shared" ref="F57" si="24">E57/D57*100</f>
        <v>53.907885013935754</v>
      </c>
      <c r="G57" s="636"/>
      <c r="H57" s="331">
        <f>H58</f>
        <v>9111.8179999999993</v>
      </c>
      <c r="I57" s="331">
        <f>H57/D57*100</f>
        <v>53.907885013935754</v>
      </c>
      <c r="J57" s="636"/>
    </row>
    <row r="58" spans="1:10" ht="56.25" customHeight="1" x14ac:dyDescent="0.25">
      <c r="A58" s="2249" t="s">
        <v>21</v>
      </c>
      <c r="B58" s="2251" t="s">
        <v>1377</v>
      </c>
      <c r="C58" s="2251" t="s">
        <v>19</v>
      </c>
      <c r="D58" s="2235">
        <v>16902.57</v>
      </c>
      <c r="E58" s="2235">
        <v>9111.8179999999993</v>
      </c>
      <c r="F58" s="2235">
        <v>100</v>
      </c>
      <c r="G58" s="2251" t="s">
        <v>1815</v>
      </c>
      <c r="H58" s="2235">
        <f>E58</f>
        <v>9111.8179999999993</v>
      </c>
      <c r="I58" s="2235">
        <v>100</v>
      </c>
      <c r="J58" s="2251" t="s">
        <v>1367</v>
      </c>
    </row>
    <row r="59" spans="1:10" ht="189" customHeight="1" x14ac:dyDescent="0.25">
      <c r="A59" s="2250"/>
      <c r="B59" s="2252"/>
      <c r="C59" s="2252"/>
      <c r="D59" s="2236"/>
      <c r="E59" s="2236"/>
      <c r="F59" s="2236"/>
      <c r="G59" s="2252"/>
      <c r="H59" s="2236"/>
      <c r="I59" s="2236"/>
      <c r="J59" s="2252"/>
    </row>
    <row r="60" spans="1:10" s="7" customFormat="1" ht="138" customHeight="1" x14ac:dyDescent="0.25">
      <c r="A60" s="634" t="s">
        <v>12</v>
      </c>
      <c r="B60" s="328" t="s">
        <v>1527</v>
      </c>
      <c r="C60" s="328" t="s">
        <v>19</v>
      </c>
      <c r="D60" s="319">
        <f>D61+D63+D64</f>
        <v>9200</v>
      </c>
      <c r="E60" s="319">
        <f>E61+E63+E64</f>
        <v>9000</v>
      </c>
      <c r="F60" s="319">
        <f>E60/D60*100</f>
        <v>97.826086956521735</v>
      </c>
      <c r="G60" s="669"/>
      <c r="H60" s="319">
        <f>H61+H63+H64</f>
        <v>0</v>
      </c>
      <c r="I60" s="319">
        <f>H60/D60*100</f>
        <v>0</v>
      </c>
      <c r="J60" s="670"/>
    </row>
    <row r="61" spans="1:10" ht="96" customHeight="1" x14ac:dyDescent="0.25">
      <c r="A61" s="641" t="s">
        <v>13</v>
      </c>
      <c r="B61" s="671" t="s">
        <v>842</v>
      </c>
      <c r="C61" s="671" t="s">
        <v>19</v>
      </c>
      <c r="D61" s="672">
        <f>D62</f>
        <v>9200</v>
      </c>
      <c r="E61" s="672">
        <f>E62</f>
        <v>9000</v>
      </c>
      <c r="F61" s="338">
        <f t="shared" ref="F61" si="25">E61/D61*100</f>
        <v>97.826086956521735</v>
      </c>
      <c r="G61" s="831"/>
      <c r="H61" s="324">
        <f>H62</f>
        <v>0</v>
      </c>
      <c r="I61" s="322">
        <f t="shared" ref="I61" si="26">H61/D61*100</f>
        <v>0</v>
      </c>
      <c r="J61" s="673"/>
    </row>
    <row r="62" spans="1:10" ht="248.25" customHeight="1" x14ac:dyDescent="0.25">
      <c r="A62" s="834" t="s">
        <v>85</v>
      </c>
      <c r="B62" s="671" t="s">
        <v>1576</v>
      </c>
      <c r="C62" s="671" t="s">
        <v>19</v>
      </c>
      <c r="D62" s="672">
        <v>9200</v>
      </c>
      <c r="E62" s="672">
        <v>9000</v>
      </c>
      <c r="F62" s="338">
        <f t="shared" ref="F62" si="27">E62/D62*100</f>
        <v>97.826086956521735</v>
      </c>
      <c r="G62" s="831" t="s">
        <v>1804</v>
      </c>
      <c r="H62" s="672">
        <v>0</v>
      </c>
      <c r="I62" s="322">
        <f t="shared" ref="I62" si="28">H62/D62*100</f>
        <v>0</v>
      </c>
      <c r="J62" s="673" t="s">
        <v>1803</v>
      </c>
    </row>
    <row r="63" spans="1:10" ht="120.75" hidden="1" customHeight="1" x14ac:dyDescent="0.25">
      <c r="A63" s="641" t="s">
        <v>22</v>
      </c>
      <c r="B63" s="329" t="s">
        <v>1378</v>
      </c>
      <c r="C63" s="327" t="s">
        <v>19</v>
      </c>
      <c r="D63" s="324">
        <v>0</v>
      </c>
      <c r="E63" s="324">
        <v>0</v>
      </c>
      <c r="F63" s="322">
        <v>0</v>
      </c>
      <c r="G63" s="674"/>
      <c r="H63" s="324">
        <v>0</v>
      </c>
      <c r="I63" s="322">
        <v>0</v>
      </c>
      <c r="J63" s="660" t="s">
        <v>1356</v>
      </c>
    </row>
    <row r="64" spans="1:10" ht="102.75" hidden="1" customHeight="1" x14ac:dyDescent="0.25">
      <c r="A64" s="641" t="s">
        <v>220</v>
      </c>
      <c r="B64" s="329" t="s">
        <v>843</v>
      </c>
      <c r="C64" s="327" t="s">
        <v>19</v>
      </c>
      <c r="D64" s="324">
        <v>0</v>
      </c>
      <c r="E64" s="324">
        <v>0</v>
      </c>
      <c r="F64" s="322">
        <v>0</v>
      </c>
      <c r="G64" s="674"/>
      <c r="H64" s="324">
        <v>0</v>
      </c>
      <c r="I64" s="322">
        <v>0</v>
      </c>
      <c r="J64" s="660" t="s">
        <v>1356</v>
      </c>
    </row>
    <row r="65" spans="1:11" ht="21.75" customHeight="1" x14ac:dyDescent="0.25">
      <c r="A65" s="2253"/>
      <c r="B65" s="2240" t="s">
        <v>70</v>
      </c>
      <c r="C65" s="328" t="s">
        <v>15</v>
      </c>
      <c r="D65" s="326">
        <f>D66</f>
        <v>26102.57</v>
      </c>
      <c r="E65" s="326">
        <f t="shared" ref="E65:H65" si="29">E66</f>
        <v>18111.817999999999</v>
      </c>
      <c r="F65" s="326">
        <f t="shared" si="29"/>
        <v>69.387106327078143</v>
      </c>
      <c r="G65" s="2254"/>
      <c r="H65" s="326">
        <f t="shared" si="29"/>
        <v>9111.8179999999993</v>
      </c>
      <c r="I65" s="331">
        <f>H65/D65*100</f>
        <v>34.90774280080467</v>
      </c>
      <c r="J65" s="2255"/>
    </row>
    <row r="66" spans="1:11" ht="96.75" customHeight="1" x14ac:dyDescent="0.25">
      <c r="A66" s="2253"/>
      <c r="B66" s="2240"/>
      <c r="C66" s="328" t="s">
        <v>19</v>
      </c>
      <c r="D66" s="326">
        <f>D57+D60</f>
        <v>26102.57</v>
      </c>
      <c r="E66" s="326">
        <f>E57+E60</f>
        <v>18111.817999999999</v>
      </c>
      <c r="F66" s="319">
        <f t="shared" ref="F66:F68" si="30">E66/D66*100</f>
        <v>69.387106327078143</v>
      </c>
      <c r="G66" s="2254"/>
      <c r="H66" s="326">
        <f>H57+H60</f>
        <v>9111.8179999999993</v>
      </c>
      <c r="I66" s="331">
        <f>H66/D66*100</f>
        <v>34.90774280080467</v>
      </c>
      <c r="J66" s="2255"/>
    </row>
    <row r="67" spans="1:11" ht="29.25" customHeight="1" x14ac:dyDescent="0.25">
      <c r="A67" s="2245" t="s">
        <v>1379</v>
      </c>
      <c r="B67" s="2246"/>
      <c r="C67" s="2246"/>
      <c r="D67" s="2246"/>
      <c r="E67" s="2246"/>
      <c r="F67" s="2246"/>
      <c r="G67" s="2246"/>
      <c r="H67" s="2246"/>
      <c r="I67" s="2246"/>
      <c r="J67" s="2247"/>
    </row>
    <row r="68" spans="1:11" ht="103.5" customHeight="1" x14ac:dyDescent="0.25">
      <c r="A68" s="330" t="s">
        <v>9</v>
      </c>
      <c r="B68" s="635" t="s">
        <v>940</v>
      </c>
      <c r="C68" s="635" t="s">
        <v>19</v>
      </c>
      <c r="D68" s="331">
        <f>D69</f>
        <v>47.389000000000003</v>
      </c>
      <c r="E68" s="331">
        <f>E69</f>
        <v>19.056000000000001</v>
      </c>
      <c r="F68" s="319">
        <f t="shared" si="30"/>
        <v>40.211863512629513</v>
      </c>
      <c r="G68" s="332"/>
      <c r="H68" s="331">
        <f>H69</f>
        <v>19.056000000000001</v>
      </c>
      <c r="I68" s="319">
        <f t="shared" ref="I68" si="31">H68/D68*100</f>
        <v>40.211863512629513</v>
      </c>
      <c r="J68" s="640"/>
    </row>
    <row r="69" spans="1:11" ht="65.25" customHeight="1" x14ac:dyDescent="0.25">
      <c r="A69" s="2243" t="s">
        <v>21</v>
      </c>
      <c r="B69" s="2198" t="s">
        <v>844</v>
      </c>
      <c r="C69" s="2198" t="s">
        <v>19</v>
      </c>
      <c r="D69" s="2235">
        <v>47.389000000000003</v>
      </c>
      <c r="E69" s="2235">
        <v>19.056000000000001</v>
      </c>
      <c r="F69" s="2235">
        <v>40.219455581346274</v>
      </c>
      <c r="G69" s="2202" t="s">
        <v>1570</v>
      </c>
      <c r="H69" s="2235">
        <f>E69</f>
        <v>19.056000000000001</v>
      </c>
      <c r="I69" s="2235">
        <v>40.219455581346274</v>
      </c>
      <c r="J69" s="2180" t="s">
        <v>1805</v>
      </c>
    </row>
    <row r="70" spans="1:11" ht="88.5" customHeight="1" x14ac:dyDescent="0.25">
      <c r="A70" s="2244"/>
      <c r="B70" s="2199"/>
      <c r="C70" s="2199"/>
      <c r="D70" s="2236"/>
      <c r="E70" s="2236"/>
      <c r="F70" s="2236"/>
      <c r="G70" s="2203"/>
      <c r="H70" s="2236"/>
      <c r="I70" s="2236"/>
      <c r="J70" s="2181"/>
    </row>
    <row r="71" spans="1:11" ht="75" customHeight="1" x14ac:dyDescent="0.25">
      <c r="A71" s="330" t="s">
        <v>26</v>
      </c>
      <c r="B71" s="639" t="s">
        <v>1380</v>
      </c>
      <c r="C71" s="2237" t="s">
        <v>1381</v>
      </c>
      <c r="D71" s="2238"/>
      <c r="E71" s="2238"/>
      <c r="F71" s="2238"/>
      <c r="G71" s="2238"/>
      <c r="H71" s="2238"/>
      <c r="I71" s="2238"/>
      <c r="J71" s="2239"/>
    </row>
    <row r="72" spans="1:11" ht="25.5" customHeight="1" x14ac:dyDescent="0.25">
      <c r="A72" s="2240" t="s">
        <v>12</v>
      </c>
      <c r="B72" s="2241" t="s">
        <v>941</v>
      </c>
      <c r="C72" s="333" t="s">
        <v>15</v>
      </c>
      <c r="D72" s="334">
        <f>D73+D74+D75</f>
        <v>16242.284</v>
      </c>
      <c r="E72" s="334">
        <f>E73+E74+E75</f>
        <v>3435.5239999999999</v>
      </c>
      <c r="F72" s="334">
        <f>E72/D72*100</f>
        <v>21.151729645904478</v>
      </c>
      <c r="G72" s="2242"/>
      <c r="H72" s="334">
        <f>H73+H74+H75</f>
        <v>3435.5239999999999</v>
      </c>
      <c r="I72" s="334">
        <f>H72/D72*100</f>
        <v>21.151729645904478</v>
      </c>
      <c r="J72" s="2242"/>
    </row>
    <row r="73" spans="1:11" s="8" customFormat="1" ht="75" customHeight="1" x14ac:dyDescent="0.25">
      <c r="A73" s="2240"/>
      <c r="B73" s="2241"/>
      <c r="C73" s="635" t="s">
        <v>16</v>
      </c>
      <c r="D73" s="326">
        <f>D78</f>
        <v>0</v>
      </c>
      <c r="E73" s="326">
        <f>E78</f>
        <v>0</v>
      </c>
      <c r="F73" s="334">
        <v>0</v>
      </c>
      <c r="G73" s="2242"/>
      <c r="H73" s="326">
        <f>H78</f>
        <v>0</v>
      </c>
      <c r="I73" s="334">
        <v>0</v>
      </c>
      <c r="J73" s="2242"/>
    </row>
    <row r="74" spans="1:11" s="8" customFormat="1" ht="95.25" customHeight="1" x14ac:dyDescent="0.25">
      <c r="A74" s="2240"/>
      <c r="B74" s="2241"/>
      <c r="C74" s="635" t="s">
        <v>19</v>
      </c>
      <c r="D74" s="326">
        <f>D77</f>
        <v>14526.284</v>
      </c>
      <c r="E74" s="326">
        <f>E77</f>
        <v>1719.5239999999999</v>
      </c>
      <c r="F74" s="334">
        <f t="shared" ref="F74:F75" si="32">E74/D74*100</f>
        <v>11.837328803429701</v>
      </c>
      <c r="G74" s="2242"/>
      <c r="H74" s="326">
        <f>H77</f>
        <v>1719.5239999999999</v>
      </c>
      <c r="I74" s="334">
        <f t="shared" ref="I74:I75" si="33">H74/D74*100</f>
        <v>11.837328803429701</v>
      </c>
      <c r="J74" s="2242"/>
    </row>
    <row r="75" spans="1:11" s="8" customFormat="1" ht="60.75" customHeight="1" x14ac:dyDescent="0.25">
      <c r="A75" s="2240"/>
      <c r="B75" s="2241"/>
      <c r="C75" s="635" t="s">
        <v>20</v>
      </c>
      <c r="D75" s="326">
        <f>D76</f>
        <v>1716</v>
      </c>
      <c r="E75" s="326">
        <f>E76</f>
        <v>1716</v>
      </c>
      <c r="F75" s="334">
        <f t="shared" si="32"/>
        <v>100</v>
      </c>
      <c r="G75" s="2242"/>
      <c r="H75" s="326">
        <f>H76</f>
        <v>1716</v>
      </c>
      <c r="I75" s="334">
        <f t="shared" si="33"/>
        <v>100</v>
      </c>
      <c r="J75" s="2242"/>
    </row>
    <row r="76" spans="1:11" ht="134.25" customHeight="1" x14ac:dyDescent="0.25">
      <c r="A76" s="330" t="s">
        <v>13</v>
      </c>
      <c r="B76" s="639" t="s">
        <v>845</v>
      </c>
      <c r="C76" s="639" t="s">
        <v>20</v>
      </c>
      <c r="D76" s="323">
        <v>1716</v>
      </c>
      <c r="E76" s="323">
        <v>1716</v>
      </c>
      <c r="F76" s="323">
        <f>E76/D76*100</f>
        <v>100</v>
      </c>
      <c r="G76" s="675" t="s">
        <v>1571</v>
      </c>
      <c r="H76" s="323">
        <v>1716</v>
      </c>
      <c r="I76" s="323">
        <f>H76/D76*100</f>
        <v>100</v>
      </c>
      <c r="J76" s="640"/>
      <c r="K76" s="87"/>
    </row>
    <row r="77" spans="1:11" ht="141.75" customHeight="1" x14ac:dyDescent="0.25">
      <c r="A77" s="1352" t="s">
        <v>22</v>
      </c>
      <c r="B77" s="851" t="s">
        <v>846</v>
      </c>
      <c r="C77" s="1353" t="s">
        <v>19</v>
      </c>
      <c r="D77" s="323">
        <v>14526.284</v>
      </c>
      <c r="E77" s="323">
        <v>1719.5239999999999</v>
      </c>
      <c r="F77" s="323">
        <f>E77/D77*100</f>
        <v>11.837328803429701</v>
      </c>
      <c r="G77" s="676" t="s">
        <v>1382</v>
      </c>
      <c r="H77" s="323">
        <v>1719.5239999999999</v>
      </c>
      <c r="I77" s="323">
        <f>H77/D77*100</f>
        <v>11.837328803429701</v>
      </c>
      <c r="J77" s="1351" t="s">
        <v>1572</v>
      </c>
      <c r="K77" s="87"/>
    </row>
    <row r="78" spans="1:11" ht="182.25" customHeight="1" x14ac:dyDescent="0.25">
      <c r="A78" s="1352" t="s">
        <v>220</v>
      </c>
      <c r="B78" s="1353" t="s">
        <v>847</v>
      </c>
      <c r="C78" s="1353" t="s">
        <v>16</v>
      </c>
      <c r="D78" s="323">
        <v>0</v>
      </c>
      <c r="E78" s="323">
        <v>0</v>
      </c>
      <c r="F78" s="323">
        <v>0</v>
      </c>
      <c r="G78" s="335"/>
      <c r="H78" s="323">
        <v>0</v>
      </c>
      <c r="I78" s="323">
        <v>0</v>
      </c>
      <c r="J78" s="660" t="s">
        <v>1356</v>
      </c>
    </row>
    <row r="79" spans="1:11" ht="114" customHeight="1" x14ac:dyDescent="0.25">
      <c r="A79" s="642" t="s">
        <v>14</v>
      </c>
      <c r="B79" s="635" t="s">
        <v>942</v>
      </c>
      <c r="C79" s="635" t="s">
        <v>19</v>
      </c>
      <c r="D79" s="331">
        <v>0</v>
      </c>
      <c r="E79" s="331">
        <v>0</v>
      </c>
      <c r="F79" s="331">
        <v>0</v>
      </c>
      <c r="G79" s="678"/>
      <c r="H79" s="331">
        <v>0</v>
      </c>
      <c r="I79" s="326">
        <v>0</v>
      </c>
      <c r="J79" s="678"/>
    </row>
    <row r="80" spans="1:11" ht="144" customHeight="1" x14ac:dyDescent="0.25">
      <c r="A80" s="330" t="s">
        <v>17</v>
      </c>
      <c r="B80" s="639" t="s">
        <v>848</v>
      </c>
      <c r="C80" s="2226" t="s">
        <v>1044</v>
      </c>
      <c r="D80" s="2227"/>
      <c r="E80" s="2227"/>
      <c r="F80" s="2227"/>
      <c r="G80" s="2227"/>
      <c r="H80" s="2227"/>
      <c r="I80" s="2227"/>
      <c r="J80" s="2228"/>
    </row>
    <row r="81" spans="1:10" ht="21.75" customHeight="1" x14ac:dyDescent="0.25">
      <c r="A81" s="2182"/>
      <c r="B81" s="2185" t="s">
        <v>91</v>
      </c>
      <c r="C81" s="635" t="s">
        <v>15</v>
      </c>
      <c r="D81" s="319">
        <f>D82+D83+D84</f>
        <v>16289.672999999999</v>
      </c>
      <c r="E81" s="319">
        <f>E82+E83+E84</f>
        <v>3454.58</v>
      </c>
      <c r="F81" s="319">
        <f>E81/D81*100</f>
        <v>21.207178314751928</v>
      </c>
      <c r="G81" s="2229"/>
      <c r="H81" s="319">
        <f>H82+H83+H84</f>
        <v>3454.58</v>
      </c>
      <c r="I81" s="319">
        <f>H81/D81*100</f>
        <v>21.207178314751928</v>
      </c>
      <c r="J81" s="2232"/>
    </row>
    <row r="82" spans="1:10" ht="90.75" customHeight="1" x14ac:dyDescent="0.25">
      <c r="A82" s="2183"/>
      <c r="B82" s="2186"/>
      <c r="C82" s="635" t="s">
        <v>16</v>
      </c>
      <c r="D82" s="319">
        <f>D73</f>
        <v>0</v>
      </c>
      <c r="E82" s="319">
        <f>E73</f>
        <v>0</v>
      </c>
      <c r="F82" s="319">
        <v>0</v>
      </c>
      <c r="G82" s="2230"/>
      <c r="H82" s="319">
        <f>H73</f>
        <v>0</v>
      </c>
      <c r="I82" s="319">
        <v>0</v>
      </c>
      <c r="J82" s="2233"/>
    </row>
    <row r="83" spans="1:10" ht="108.75" customHeight="1" x14ac:dyDescent="0.25">
      <c r="A83" s="2183"/>
      <c r="B83" s="2186"/>
      <c r="C83" s="635" t="s">
        <v>19</v>
      </c>
      <c r="D83" s="319">
        <f>D68+D74+D79</f>
        <v>14573.672999999999</v>
      </c>
      <c r="E83" s="319">
        <f>E68+E74+E79</f>
        <v>1738.58</v>
      </c>
      <c r="F83" s="319">
        <f t="shared" ref="F83:F84" si="34">E83/D83*100</f>
        <v>11.929593864223522</v>
      </c>
      <c r="G83" s="2230"/>
      <c r="H83" s="319">
        <f>H68+H74+H79</f>
        <v>1738.58</v>
      </c>
      <c r="I83" s="319">
        <f t="shared" ref="I83:I84" si="35">H83/D83*100</f>
        <v>11.929593864223522</v>
      </c>
      <c r="J83" s="2233"/>
    </row>
    <row r="84" spans="1:10" ht="72" customHeight="1" x14ac:dyDescent="0.25">
      <c r="A84" s="2184"/>
      <c r="B84" s="2187"/>
      <c r="C84" s="635" t="s">
        <v>20</v>
      </c>
      <c r="D84" s="319">
        <f>D75</f>
        <v>1716</v>
      </c>
      <c r="E84" s="319">
        <f>E75</f>
        <v>1716</v>
      </c>
      <c r="F84" s="319">
        <f t="shared" si="34"/>
        <v>100</v>
      </c>
      <c r="G84" s="2231"/>
      <c r="H84" s="319">
        <f>H75</f>
        <v>1716</v>
      </c>
      <c r="I84" s="319">
        <f t="shared" si="35"/>
        <v>100</v>
      </c>
      <c r="J84" s="2234"/>
    </row>
    <row r="85" spans="1:10" ht="24.75" customHeight="1" x14ac:dyDescent="0.25">
      <c r="A85" s="2204" t="s">
        <v>1383</v>
      </c>
      <c r="B85" s="2204"/>
      <c r="C85" s="2204"/>
      <c r="D85" s="2204"/>
      <c r="E85" s="2204"/>
      <c r="F85" s="2204"/>
      <c r="G85" s="2204"/>
      <c r="H85" s="2204"/>
      <c r="I85" s="2204"/>
      <c r="J85" s="2204"/>
    </row>
    <row r="86" spans="1:10" ht="24.75" customHeight="1" x14ac:dyDescent="0.25">
      <c r="A86" s="2185" t="s">
        <v>9</v>
      </c>
      <c r="B86" s="2205" t="s">
        <v>849</v>
      </c>
      <c r="C86" s="2217" t="s">
        <v>19</v>
      </c>
      <c r="D86" s="2211">
        <f>D90+D91</f>
        <v>83389.671999999991</v>
      </c>
      <c r="E86" s="2211">
        <f>E90+E91</f>
        <v>58084.608</v>
      </c>
      <c r="F86" s="2209">
        <f>E86/D86*100</f>
        <v>69.654438741526661</v>
      </c>
      <c r="G86" s="2213"/>
      <c r="H86" s="2211">
        <f>H90+H91</f>
        <v>58084.608</v>
      </c>
      <c r="I86" s="2211">
        <f>H86/D86*100</f>
        <v>69.654438741526661</v>
      </c>
      <c r="J86" s="2213"/>
    </row>
    <row r="87" spans="1:10" ht="43.5" customHeight="1" x14ac:dyDescent="0.25">
      <c r="A87" s="2186"/>
      <c r="B87" s="2219"/>
      <c r="C87" s="2220"/>
      <c r="D87" s="2216"/>
      <c r="E87" s="2216"/>
      <c r="F87" s="2221"/>
      <c r="G87" s="2215"/>
      <c r="H87" s="2216"/>
      <c r="I87" s="2216"/>
      <c r="J87" s="2215"/>
    </row>
    <row r="88" spans="1:10" s="8" customFormat="1" ht="25.5" customHeight="1" x14ac:dyDescent="0.25">
      <c r="A88" s="2187"/>
      <c r="B88" s="2206"/>
      <c r="C88" s="2218"/>
      <c r="D88" s="2212"/>
      <c r="E88" s="2212"/>
      <c r="F88" s="2210"/>
      <c r="G88" s="2214"/>
      <c r="H88" s="2212"/>
      <c r="I88" s="2212"/>
      <c r="J88" s="2214"/>
    </row>
    <row r="89" spans="1:10" s="8" customFormat="1" ht="98.25" hidden="1" customHeight="1" x14ac:dyDescent="0.25">
      <c r="A89" s="452" t="s">
        <v>10</v>
      </c>
      <c r="B89" s="453" t="s">
        <v>850</v>
      </c>
      <c r="C89" s="639" t="s">
        <v>16</v>
      </c>
      <c r="D89" s="322">
        <v>0</v>
      </c>
      <c r="E89" s="322">
        <v>0</v>
      </c>
      <c r="F89" s="322">
        <v>0</v>
      </c>
      <c r="G89" s="504"/>
      <c r="H89" s="322">
        <v>0</v>
      </c>
      <c r="I89" s="322">
        <v>0</v>
      </c>
      <c r="J89" s="645" t="s">
        <v>773</v>
      </c>
    </row>
    <row r="90" spans="1:10" ht="353.25" customHeight="1" x14ac:dyDescent="0.25">
      <c r="A90" s="336" t="s">
        <v>26</v>
      </c>
      <c r="B90" s="337" t="s">
        <v>851</v>
      </c>
      <c r="C90" s="639" t="s">
        <v>19</v>
      </c>
      <c r="D90" s="322">
        <v>74848.7</v>
      </c>
      <c r="E90" s="322">
        <v>56463.165999999997</v>
      </c>
      <c r="F90" s="322">
        <f t="shared" ref="F90:F108" si="36">E90/D90*100</f>
        <v>75.436401701031556</v>
      </c>
      <c r="G90" s="676" t="s">
        <v>1806</v>
      </c>
      <c r="H90" s="322">
        <f>E90</f>
        <v>56463.165999999997</v>
      </c>
      <c r="I90" s="322">
        <f t="shared" ref="I90:I108" si="37">H90/D90*100</f>
        <v>75.436401701031556</v>
      </c>
      <c r="J90" s="677" t="s">
        <v>1384</v>
      </c>
    </row>
    <row r="91" spans="1:10" ht="129" customHeight="1" x14ac:dyDescent="0.25">
      <c r="A91" s="336" t="s">
        <v>27</v>
      </c>
      <c r="B91" s="337" t="s">
        <v>1385</v>
      </c>
      <c r="C91" s="639" t="s">
        <v>19</v>
      </c>
      <c r="D91" s="322">
        <f>D92</f>
        <v>8540.9719999999998</v>
      </c>
      <c r="E91" s="322">
        <f>E92</f>
        <v>1621.442</v>
      </c>
      <c r="F91" s="322">
        <f t="shared" si="36"/>
        <v>18.984279541017113</v>
      </c>
      <c r="G91" s="329"/>
      <c r="H91" s="322">
        <f>H92</f>
        <v>1621.442</v>
      </c>
      <c r="I91" s="322">
        <f t="shared" si="37"/>
        <v>18.984279541017113</v>
      </c>
      <c r="J91" s="679"/>
    </row>
    <row r="92" spans="1:10" ht="108.75" customHeight="1" x14ac:dyDescent="0.25">
      <c r="A92" s="336" t="s">
        <v>28</v>
      </c>
      <c r="B92" s="339" t="s">
        <v>459</v>
      </c>
      <c r="C92" s="327" t="s">
        <v>19</v>
      </c>
      <c r="D92" s="322">
        <v>8540.9719999999998</v>
      </c>
      <c r="E92" s="322">
        <v>1621.442</v>
      </c>
      <c r="F92" s="322">
        <f t="shared" si="36"/>
        <v>18.984279541017113</v>
      </c>
      <c r="G92" s="671" t="s">
        <v>1573</v>
      </c>
      <c r="H92" s="322">
        <f>E92</f>
        <v>1621.442</v>
      </c>
      <c r="I92" s="322">
        <f t="shared" si="37"/>
        <v>18.984279541017113</v>
      </c>
      <c r="J92" s="679" t="s">
        <v>1384</v>
      </c>
    </row>
    <row r="93" spans="1:10" ht="22.5" customHeight="1" x14ac:dyDescent="0.25">
      <c r="A93" s="2194"/>
      <c r="B93" s="2185" t="s">
        <v>213</v>
      </c>
      <c r="C93" s="2217" t="s">
        <v>19</v>
      </c>
      <c r="D93" s="2211">
        <f>D86</f>
        <v>83389.671999999991</v>
      </c>
      <c r="E93" s="2211">
        <f>E86</f>
        <v>58084.608</v>
      </c>
      <c r="F93" s="2211">
        <f>E93/D93*100</f>
        <v>69.654438741526661</v>
      </c>
      <c r="G93" s="2222"/>
      <c r="H93" s="2211">
        <f>H86</f>
        <v>58084.608</v>
      </c>
      <c r="I93" s="2211">
        <f>H93/D93*100</f>
        <v>69.654438741526661</v>
      </c>
      <c r="J93" s="2224"/>
    </row>
    <row r="94" spans="1:10" ht="86.25" customHeight="1" x14ac:dyDescent="0.25">
      <c r="A94" s="2195"/>
      <c r="B94" s="2187"/>
      <c r="C94" s="2218"/>
      <c r="D94" s="2212"/>
      <c r="E94" s="2212"/>
      <c r="F94" s="2212"/>
      <c r="G94" s="2223"/>
      <c r="H94" s="2212"/>
      <c r="I94" s="2212"/>
      <c r="J94" s="2225"/>
    </row>
    <row r="95" spans="1:10" ht="24.75" customHeight="1" x14ac:dyDescent="0.25">
      <c r="A95" s="2204" t="s">
        <v>1386</v>
      </c>
      <c r="B95" s="2204"/>
      <c r="C95" s="2204"/>
      <c r="D95" s="2204"/>
      <c r="E95" s="2204"/>
      <c r="F95" s="2204"/>
      <c r="G95" s="2204"/>
      <c r="H95" s="2204"/>
      <c r="I95" s="2204"/>
      <c r="J95" s="2204"/>
    </row>
    <row r="96" spans="1:10" ht="25.5" customHeight="1" x14ac:dyDescent="0.25">
      <c r="A96" s="2185" t="s">
        <v>9</v>
      </c>
      <c r="B96" s="2205" t="s">
        <v>1387</v>
      </c>
      <c r="C96" s="2207" t="s">
        <v>16</v>
      </c>
      <c r="D96" s="2209">
        <f>D98</f>
        <v>20000</v>
      </c>
      <c r="E96" s="2209">
        <f>E98</f>
        <v>20000</v>
      </c>
      <c r="F96" s="2211">
        <f t="shared" ref="F96:F105" si="38">E96/D96*100</f>
        <v>100</v>
      </c>
      <c r="G96" s="2213"/>
      <c r="H96" s="2209">
        <f>H98</f>
        <v>20000</v>
      </c>
      <c r="I96" s="2211">
        <f t="shared" ref="I96:I105" si="39">H96/D96*100</f>
        <v>100</v>
      </c>
      <c r="J96" s="2213"/>
    </row>
    <row r="97" spans="1:11" ht="104.25" customHeight="1" x14ac:dyDescent="0.25">
      <c r="A97" s="2187"/>
      <c r="B97" s="2206"/>
      <c r="C97" s="2208"/>
      <c r="D97" s="2210"/>
      <c r="E97" s="2210"/>
      <c r="F97" s="2212"/>
      <c r="G97" s="2214"/>
      <c r="H97" s="2210"/>
      <c r="I97" s="2212"/>
      <c r="J97" s="2214"/>
    </row>
    <row r="98" spans="1:11" ht="90.75" customHeight="1" x14ac:dyDescent="0.25">
      <c r="A98" s="336" t="s">
        <v>21</v>
      </c>
      <c r="B98" s="337" t="s">
        <v>1388</v>
      </c>
      <c r="C98" s="639" t="s">
        <v>16</v>
      </c>
      <c r="D98" s="322">
        <f>D99</f>
        <v>20000</v>
      </c>
      <c r="E98" s="322">
        <f>E99</f>
        <v>20000</v>
      </c>
      <c r="F98" s="322">
        <f t="shared" si="38"/>
        <v>100</v>
      </c>
      <c r="G98" s="676"/>
      <c r="H98" s="322">
        <f>H99</f>
        <v>20000</v>
      </c>
      <c r="I98" s="322">
        <f t="shared" si="39"/>
        <v>100</v>
      </c>
      <c r="J98" s="640"/>
    </row>
    <row r="99" spans="1:11" ht="365.25" customHeight="1" x14ac:dyDescent="0.25">
      <c r="A99" s="2194" t="s">
        <v>200</v>
      </c>
      <c r="B99" s="2196" t="s">
        <v>1389</v>
      </c>
      <c r="C99" s="2198" t="s">
        <v>16</v>
      </c>
      <c r="D99" s="2200">
        <v>20000</v>
      </c>
      <c r="E99" s="2200">
        <v>20000</v>
      </c>
      <c r="F99" s="2200">
        <f t="shared" si="38"/>
        <v>100</v>
      </c>
      <c r="G99" s="2202" t="s">
        <v>1807</v>
      </c>
      <c r="H99" s="2200">
        <v>20000</v>
      </c>
      <c r="I99" s="2200">
        <f t="shared" si="39"/>
        <v>100</v>
      </c>
      <c r="J99" s="2180"/>
    </row>
    <row r="100" spans="1:11" ht="75" customHeight="1" x14ac:dyDescent="0.25">
      <c r="A100" s="2195"/>
      <c r="B100" s="2197"/>
      <c r="C100" s="2199"/>
      <c r="D100" s="2201"/>
      <c r="E100" s="2201"/>
      <c r="F100" s="2201"/>
      <c r="G100" s="2203"/>
      <c r="H100" s="2201"/>
      <c r="I100" s="2201"/>
      <c r="J100" s="2181"/>
    </row>
    <row r="101" spans="1:11" ht="102.75" customHeight="1" x14ac:dyDescent="0.25">
      <c r="A101" s="680" t="s">
        <v>12</v>
      </c>
      <c r="B101" s="644" t="s">
        <v>1390</v>
      </c>
      <c r="C101" s="681" t="s">
        <v>16</v>
      </c>
      <c r="D101" s="319">
        <f>D102</f>
        <v>1268</v>
      </c>
      <c r="E101" s="319">
        <f>E102</f>
        <v>655.46</v>
      </c>
      <c r="F101" s="319">
        <f t="shared" si="38"/>
        <v>51.692429022082024</v>
      </c>
      <c r="G101" s="329"/>
      <c r="H101" s="319">
        <f>H102</f>
        <v>655.46</v>
      </c>
      <c r="I101" s="319">
        <f t="shared" si="39"/>
        <v>51.692429022082024</v>
      </c>
      <c r="J101" s="679"/>
    </row>
    <row r="102" spans="1:11" ht="234.75" customHeight="1" x14ac:dyDescent="0.25">
      <c r="A102" s="641" t="s">
        <v>13</v>
      </c>
      <c r="B102" s="339" t="s">
        <v>1391</v>
      </c>
      <c r="C102" s="682" t="s">
        <v>16</v>
      </c>
      <c r="D102" s="322">
        <v>1268</v>
      </c>
      <c r="E102" s="322">
        <v>655.46</v>
      </c>
      <c r="F102" s="322">
        <f t="shared" si="38"/>
        <v>51.692429022082024</v>
      </c>
      <c r="G102" s="671" t="s">
        <v>1808</v>
      </c>
      <c r="H102" s="322">
        <v>655.46</v>
      </c>
      <c r="I102" s="322">
        <f t="shared" si="39"/>
        <v>51.692429022082024</v>
      </c>
      <c r="J102" s="677" t="s">
        <v>1384</v>
      </c>
    </row>
    <row r="103" spans="1:11" ht="81.75" customHeight="1" x14ac:dyDescent="0.25">
      <c r="A103" s="646"/>
      <c r="B103" s="643" t="s">
        <v>75</v>
      </c>
      <c r="C103" s="328" t="s">
        <v>16</v>
      </c>
      <c r="D103" s="319">
        <f>D96+D101</f>
        <v>21268</v>
      </c>
      <c r="E103" s="319">
        <f>E96+E101</f>
        <v>20655.46</v>
      </c>
      <c r="F103" s="319">
        <f t="shared" si="38"/>
        <v>97.119898438969344</v>
      </c>
      <c r="G103" s="647"/>
      <c r="H103" s="319">
        <f>H96+H101</f>
        <v>20655.46</v>
      </c>
      <c r="I103" s="319">
        <f t="shared" si="39"/>
        <v>97.119898438969344</v>
      </c>
      <c r="J103" s="648"/>
    </row>
    <row r="104" spans="1:11" ht="23.25" customHeight="1" x14ac:dyDescent="0.25">
      <c r="A104" s="2182"/>
      <c r="B104" s="2185" t="s">
        <v>23</v>
      </c>
      <c r="C104" s="809" t="s">
        <v>15</v>
      </c>
      <c r="D104" s="319">
        <f>D105+D106+D107+D108</f>
        <v>367262.76699999999</v>
      </c>
      <c r="E104" s="835">
        <f>E105+E106+E107+E108</f>
        <v>198317.68699999998</v>
      </c>
      <c r="F104" s="318">
        <f t="shared" si="36"/>
        <v>53.998854449626243</v>
      </c>
      <c r="G104" s="2188"/>
      <c r="H104" s="835">
        <f>H105+H106+H107+H108</f>
        <v>188931.97999999998</v>
      </c>
      <c r="I104" s="319">
        <f t="shared" si="37"/>
        <v>51.443270861159739</v>
      </c>
      <c r="J104" s="2191"/>
      <c r="K104" s="64"/>
    </row>
    <row r="105" spans="1:11" ht="61.5" customHeight="1" x14ac:dyDescent="0.25">
      <c r="A105" s="2183"/>
      <c r="B105" s="2186"/>
      <c r="C105" s="635" t="s">
        <v>18</v>
      </c>
      <c r="D105" s="319">
        <f>D26</f>
        <v>54417.3</v>
      </c>
      <c r="E105" s="835">
        <f>E26</f>
        <v>46430.45</v>
      </c>
      <c r="F105" s="319">
        <f t="shared" si="38"/>
        <v>85.322957956385181</v>
      </c>
      <c r="G105" s="2189"/>
      <c r="H105" s="835">
        <f>H26</f>
        <v>46246.76</v>
      </c>
      <c r="I105" s="319">
        <f t="shared" si="39"/>
        <v>84.985399863646307</v>
      </c>
      <c r="J105" s="2192"/>
      <c r="K105" s="64"/>
    </row>
    <row r="106" spans="1:11" ht="81" customHeight="1" x14ac:dyDescent="0.25">
      <c r="A106" s="2183"/>
      <c r="B106" s="2186"/>
      <c r="C106" s="635" t="s">
        <v>16</v>
      </c>
      <c r="D106" s="319">
        <f>D27+D82+D103</f>
        <v>39407.1</v>
      </c>
      <c r="E106" s="835">
        <f>E27+E82+E103</f>
        <v>36132.28</v>
      </c>
      <c r="F106" s="319">
        <f t="shared" si="36"/>
        <v>91.689771640135916</v>
      </c>
      <c r="G106" s="2189"/>
      <c r="H106" s="835">
        <f>H27+H82+H103</f>
        <v>36071.046999999999</v>
      </c>
      <c r="I106" s="319">
        <f t="shared" si="37"/>
        <v>91.534385935529386</v>
      </c>
      <c r="J106" s="2192"/>
      <c r="K106" s="64"/>
    </row>
    <row r="107" spans="1:11" ht="99.75" customHeight="1" x14ac:dyDescent="0.25">
      <c r="A107" s="2183"/>
      <c r="B107" s="2186"/>
      <c r="C107" s="635" t="s">
        <v>19</v>
      </c>
      <c r="D107" s="319">
        <f>D28+D54+D66+D83+D93</f>
        <v>166344.01699999999</v>
      </c>
      <c r="E107" s="319">
        <f>E28+E54+E66+E83+E93</f>
        <v>114038.95699999999</v>
      </c>
      <c r="F107" s="319">
        <f t="shared" si="36"/>
        <v>68.55609180100538</v>
      </c>
      <c r="G107" s="2189"/>
      <c r="H107" s="319">
        <f>H28+H54+H66+H83+H93</f>
        <v>104898.173</v>
      </c>
      <c r="I107" s="319">
        <f t="shared" si="37"/>
        <v>63.060983431703463</v>
      </c>
      <c r="J107" s="2192"/>
    </row>
    <row r="108" spans="1:11" ht="55.5" customHeight="1" x14ac:dyDescent="0.25">
      <c r="A108" s="2184"/>
      <c r="B108" s="2187"/>
      <c r="C108" s="635" t="s">
        <v>20</v>
      </c>
      <c r="D108" s="319">
        <f>D29+D55+D84</f>
        <v>107094.35</v>
      </c>
      <c r="E108" s="319">
        <f>E29+E55+E84</f>
        <v>1716</v>
      </c>
      <c r="F108" s="319">
        <f t="shared" si="36"/>
        <v>1.6023254261312569</v>
      </c>
      <c r="G108" s="2190"/>
      <c r="H108" s="319">
        <f>H29+H55+H84</f>
        <v>1716</v>
      </c>
      <c r="I108" s="319">
        <f t="shared" si="37"/>
        <v>1.6023254261312569</v>
      </c>
      <c r="J108" s="2193"/>
    </row>
    <row r="109" spans="1:11" ht="17.25" customHeight="1" x14ac:dyDescent="0.25">
      <c r="A109" s="454"/>
      <c r="B109" s="455"/>
      <c r="C109" s="455"/>
      <c r="D109" s="456"/>
      <c r="E109" s="631"/>
      <c r="F109" s="631"/>
      <c r="G109" s="457"/>
      <c r="H109" s="631"/>
      <c r="I109" s="631"/>
    </row>
    <row r="110" spans="1:11" ht="15.75" customHeight="1" x14ac:dyDescent="0.25">
      <c r="A110" s="454"/>
      <c r="B110" s="455"/>
      <c r="C110" s="455"/>
      <c r="D110" s="631"/>
      <c r="E110" s="631"/>
      <c r="F110" s="631"/>
      <c r="G110" s="457"/>
      <c r="H110" s="631"/>
      <c r="I110" s="631"/>
    </row>
    <row r="111" spans="1:11" ht="15.75" customHeight="1" x14ac:dyDescent="0.25">
      <c r="A111" s="454"/>
      <c r="B111" s="455"/>
      <c r="C111" s="455"/>
      <c r="D111" s="631"/>
      <c r="E111" s="631"/>
      <c r="F111" s="631"/>
      <c r="G111" s="457"/>
      <c r="H111" s="631"/>
      <c r="I111" s="631"/>
    </row>
    <row r="112" spans="1:11" ht="15.75" customHeight="1" x14ac:dyDescent="0.25">
      <c r="A112" s="454"/>
      <c r="B112" s="455"/>
      <c r="C112" s="455"/>
      <c r="D112" s="631"/>
      <c r="E112" s="631"/>
      <c r="F112" s="631"/>
      <c r="G112" s="457"/>
      <c r="H112" s="631"/>
      <c r="I112" s="631"/>
    </row>
    <row r="113" spans="1:9" ht="15.75" customHeight="1" x14ac:dyDescent="0.25">
      <c r="A113" s="454"/>
      <c r="B113" s="455"/>
      <c r="C113" s="455"/>
      <c r="D113" s="631"/>
      <c r="E113" s="631"/>
      <c r="F113" s="631"/>
      <c r="G113" s="457"/>
      <c r="H113" s="631"/>
      <c r="I113" s="631"/>
    </row>
  </sheetData>
  <mergeCells count="133">
    <mergeCell ref="A1:J1"/>
    <mergeCell ref="A2:J2"/>
    <mergeCell ref="A3:J3"/>
    <mergeCell ref="A4:J4"/>
    <mergeCell ref="A5:J5"/>
    <mergeCell ref="A8:J8"/>
    <mergeCell ref="A9:A12"/>
    <mergeCell ref="B9:B12"/>
    <mergeCell ref="G9:G12"/>
    <mergeCell ref="J9:J12"/>
    <mergeCell ref="A40:A42"/>
    <mergeCell ref="B40:B42"/>
    <mergeCell ref="G40:G42"/>
    <mergeCell ref="J40:J42"/>
    <mergeCell ref="A30:J30"/>
    <mergeCell ref="A13:A14"/>
    <mergeCell ref="B13:B14"/>
    <mergeCell ref="B15:B16"/>
    <mergeCell ref="G13:G14"/>
    <mergeCell ref="J13:J14"/>
    <mergeCell ref="J15:J16"/>
    <mergeCell ref="G15:G16"/>
    <mergeCell ref="A15:A16"/>
    <mergeCell ref="A25:A29"/>
    <mergeCell ref="B25:B29"/>
    <mergeCell ref="G25:G29"/>
    <mergeCell ref="J25:J29"/>
    <mergeCell ref="A52:A55"/>
    <mergeCell ref="B52:B55"/>
    <mergeCell ref="J52:J55"/>
    <mergeCell ref="G52:G55"/>
    <mergeCell ref="A31:A33"/>
    <mergeCell ref="B31:B33"/>
    <mergeCell ref="G31:G33"/>
    <mergeCell ref="J31:J33"/>
    <mergeCell ref="A34:A36"/>
    <mergeCell ref="B34:B36"/>
    <mergeCell ref="G34:G36"/>
    <mergeCell ref="J34:J36"/>
    <mergeCell ref="A46:A48"/>
    <mergeCell ref="B46:B48"/>
    <mergeCell ref="G46:G48"/>
    <mergeCell ref="J46:J48"/>
    <mergeCell ref="A37:A39"/>
    <mergeCell ref="B37:B39"/>
    <mergeCell ref="G37:G39"/>
    <mergeCell ref="J37:J39"/>
    <mergeCell ref="A43:A45"/>
    <mergeCell ref="B43:B45"/>
    <mergeCell ref="G43:G45"/>
    <mergeCell ref="J43:J45"/>
    <mergeCell ref="A67:J67"/>
    <mergeCell ref="A56:J56"/>
    <mergeCell ref="A58:A59"/>
    <mergeCell ref="B58:B59"/>
    <mergeCell ref="C58:C59"/>
    <mergeCell ref="D58:D59"/>
    <mergeCell ref="E58:E59"/>
    <mergeCell ref="F58:F59"/>
    <mergeCell ref="G58:G59"/>
    <mergeCell ref="H58:H59"/>
    <mergeCell ref="I58:I59"/>
    <mergeCell ref="J58:J59"/>
    <mergeCell ref="A65:A66"/>
    <mergeCell ref="B65:B66"/>
    <mergeCell ref="G65:G66"/>
    <mergeCell ref="J65:J66"/>
    <mergeCell ref="C80:J80"/>
    <mergeCell ref="A81:A84"/>
    <mergeCell ref="B81:B84"/>
    <mergeCell ref="G81:G84"/>
    <mergeCell ref="J81:J84"/>
    <mergeCell ref="A85:J85"/>
    <mergeCell ref="G69:G70"/>
    <mergeCell ref="H69:H70"/>
    <mergeCell ref="I69:I70"/>
    <mergeCell ref="J69:J70"/>
    <mergeCell ref="C71:J71"/>
    <mergeCell ref="A72:A75"/>
    <mergeCell ref="B72:B75"/>
    <mergeCell ref="G72:G75"/>
    <mergeCell ref="J72:J75"/>
    <mergeCell ref="A69:A70"/>
    <mergeCell ref="B69:B70"/>
    <mergeCell ref="C69:C70"/>
    <mergeCell ref="D69:D70"/>
    <mergeCell ref="E69:E70"/>
    <mergeCell ref="F69:F70"/>
    <mergeCell ref="G86:G88"/>
    <mergeCell ref="H86:H88"/>
    <mergeCell ref="I86:I88"/>
    <mergeCell ref="J86:J88"/>
    <mergeCell ref="A93:A94"/>
    <mergeCell ref="B93:B94"/>
    <mergeCell ref="C93:C94"/>
    <mergeCell ref="D93:D94"/>
    <mergeCell ref="E93:E94"/>
    <mergeCell ref="F93:F94"/>
    <mergeCell ref="A86:A88"/>
    <mergeCell ref="B86:B88"/>
    <mergeCell ref="C86:C88"/>
    <mergeCell ref="D86:D88"/>
    <mergeCell ref="E86:E88"/>
    <mergeCell ref="F86:F88"/>
    <mergeCell ref="G93:G94"/>
    <mergeCell ref="H93:H94"/>
    <mergeCell ref="I93:I94"/>
    <mergeCell ref="J93:J94"/>
    <mergeCell ref="A95:J95"/>
    <mergeCell ref="A96:A97"/>
    <mergeCell ref="B96:B97"/>
    <mergeCell ref="C96:C97"/>
    <mergeCell ref="D96:D97"/>
    <mergeCell ref="E96:E97"/>
    <mergeCell ref="F96:F97"/>
    <mergeCell ref="G96:G97"/>
    <mergeCell ref="H96:H97"/>
    <mergeCell ref="I96:I97"/>
    <mergeCell ref="J96:J97"/>
    <mergeCell ref="J99:J100"/>
    <mergeCell ref="A104:A108"/>
    <mergeCell ref="B104:B108"/>
    <mergeCell ref="G104:G108"/>
    <mergeCell ref="J104:J108"/>
    <mergeCell ref="A99:A100"/>
    <mergeCell ref="B99:B100"/>
    <mergeCell ref="C99:C100"/>
    <mergeCell ref="D99:D100"/>
    <mergeCell ref="E99:E100"/>
    <mergeCell ref="F99:F100"/>
    <mergeCell ref="G99:G100"/>
    <mergeCell ref="H99:H100"/>
    <mergeCell ref="I99:I100"/>
  </mergeCells>
  <pageMargins left="0.78740157480314965" right="0.39370078740157483" top="0.78740157480314965" bottom="0.78740157480314965" header="0" footer="0.39370078740157483"/>
  <pageSetup paperSize="9" scale="62" firstPageNumber="84" fitToWidth="0" fitToHeight="0" orientation="landscape" useFirstPageNumber="1" r:id="rId1"/>
  <headerFooter>
    <oddFooter>&amp;R&amp;"Times New Roman,обычный"&amp;14&amp;P</oddFooter>
  </headerFooter>
  <rowBreaks count="8" manualBreakCount="8">
    <brk id="19" max="9" man="1"/>
    <brk id="24" max="9" man="1"/>
    <brk id="36" max="9" man="1"/>
    <brk id="45" max="9" man="1"/>
    <brk id="51" max="9" man="1"/>
    <brk id="60" max="9" man="1"/>
    <brk id="94" max="9" man="1"/>
    <brk id="10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N52"/>
  <sheetViews>
    <sheetView view="pageBreakPreview" topLeftCell="A44" zoomScale="70" zoomScaleNormal="60" zoomScaleSheetLayoutView="70" workbookViewId="0">
      <selection activeCell="B33" sqref="B33:J33"/>
    </sheetView>
  </sheetViews>
  <sheetFormatPr defaultColWidth="8.7109375" defaultRowHeight="12.75" x14ac:dyDescent="0.2"/>
  <cols>
    <col min="1" max="1" width="8.7109375" style="75" customWidth="1"/>
    <col min="2" max="2" width="42.7109375" style="75" customWidth="1"/>
    <col min="3" max="3" width="19" style="75" customWidth="1"/>
    <col min="4" max="5" width="17.7109375" style="75" customWidth="1"/>
    <col min="6" max="6" width="15.28515625" style="75" customWidth="1"/>
    <col min="7" max="7" width="35.7109375" style="75" customWidth="1"/>
    <col min="8" max="8" width="17.7109375" style="75" customWidth="1"/>
    <col min="9" max="9" width="15.28515625" style="75" customWidth="1"/>
    <col min="10" max="10" width="25.42578125" style="76" customWidth="1"/>
    <col min="11" max="16384" width="8.7109375" style="75"/>
  </cols>
  <sheetData>
    <row r="1" spans="1:10" ht="46.35" customHeight="1" x14ac:dyDescent="0.2">
      <c r="A1" s="2304" t="s">
        <v>612</v>
      </c>
      <c r="B1" s="2304"/>
      <c r="C1" s="2304"/>
      <c r="D1" s="2304"/>
      <c r="E1" s="2304"/>
      <c r="F1" s="2304"/>
      <c r="G1" s="2304"/>
      <c r="H1" s="2304"/>
      <c r="I1" s="2304"/>
      <c r="J1" s="2304"/>
    </row>
    <row r="2" spans="1:10" ht="22.5" customHeight="1" x14ac:dyDescent="0.2">
      <c r="A2" s="2304" t="s">
        <v>303</v>
      </c>
      <c r="B2" s="2304"/>
      <c r="C2" s="2304"/>
      <c r="D2" s="2304"/>
      <c r="E2" s="2304"/>
      <c r="F2" s="2304"/>
      <c r="G2" s="2304"/>
      <c r="H2" s="2304"/>
      <c r="I2" s="2304"/>
      <c r="J2" s="2304"/>
    </row>
    <row r="3" spans="1:10" ht="30" customHeight="1" x14ac:dyDescent="0.2">
      <c r="A3" s="2304" t="s">
        <v>1713</v>
      </c>
      <c r="B3" s="2304"/>
      <c r="C3" s="2304"/>
      <c r="D3" s="2304"/>
      <c r="E3" s="2304"/>
      <c r="F3" s="2304"/>
      <c r="G3" s="2304"/>
      <c r="H3" s="2304"/>
      <c r="I3" s="2304"/>
      <c r="J3" s="2304"/>
    </row>
    <row r="4" spans="1:10" ht="129" customHeight="1" x14ac:dyDescent="0.2">
      <c r="A4" s="390" t="s">
        <v>1</v>
      </c>
      <c r="B4" s="109" t="s">
        <v>2</v>
      </c>
      <c r="C4" s="109" t="s">
        <v>3</v>
      </c>
      <c r="D4" s="110" t="s">
        <v>1263</v>
      </c>
      <c r="E4" s="111" t="s">
        <v>1714</v>
      </c>
      <c r="F4" s="111" t="s">
        <v>4</v>
      </c>
      <c r="G4" s="109" t="s">
        <v>5</v>
      </c>
      <c r="H4" s="109" t="s">
        <v>1715</v>
      </c>
      <c r="I4" s="109" t="s">
        <v>6</v>
      </c>
      <c r="J4" s="109" t="s">
        <v>7</v>
      </c>
    </row>
    <row r="5" spans="1:10" ht="18.75" x14ac:dyDescent="0.2">
      <c r="A5" s="340">
        <v>1</v>
      </c>
      <c r="B5" s="340">
        <v>2</v>
      </c>
      <c r="C5" s="340">
        <v>3</v>
      </c>
      <c r="D5" s="340">
        <v>4</v>
      </c>
      <c r="E5" s="340">
        <v>5</v>
      </c>
      <c r="F5" s="340">
        <v>6</v>
      </c>
      <c r="G5" s="340">
        <v>7</v>
      </c>
      <c r="H5" s="340">
        <v>8</v>
      </c>
      <c r="I5" s="340">
        <v>9</v>
      </c>
      <c r="J5" s="340">
        <v>10</v>
      </c>
    </row>
    <row r="6" spans="1:10" ht="18.75" x14ac:dyDescent="0.2">
      <c r="A6" s="2305" t="s">
        <v>937</v>
      </c>
      <c r="B6" s="2305"/>
      <c r="C6" s="2305"/>
      <c r="D6" s="2305"/>
      <c r="E6" s="2305"/>
      <c r="F6" s="2305"/>
      <c r="G6" s="2305"/>
      <c r="H6" s="2305"/>
      <c r="I6" s="2305"/>
      <c r="J6" s="2305"/>
    </row>
    <row r="7" spans="1:10" ht="168" customHeight="1" x14ac:dyDescent="0.2">
      <c r="A7" s="341" t="s">
        <v>9</v>
      </c>
      <c r="B7" s="342" t="s">
        <v>505</v>
      </c>
      <c r="C7" s="343" t="s">
        <v>1293</v>
      </c>
      <c r="D7" s="1061">
        <v>0</v>
      </c>
      <c r="E7" s="1061">
        <v>0</v>
      </c>
      <c r="F7" s="1062">
        <v>0</v>
      </c>
      <c r="G7" s="345"/>
      <c r="H7" s="1061">
        <v>0</v>
      </c>
      <c r="I7" s="1061">
        <v>0</v>
      </c>
      <c r="J7" s="346"/>
    </row>
    <row r="8" spans="1:10" ht="252.75" customHeight="1" x14ac:dyDescent="0.2">
      <c r="A8" s="347" t="s">
        <v>21</v>
      </c>
      <c r="B8" s="348" t="s">
        <v>1292</v>
      </c>
      <c r="C8" s="349" t="s">
        <v>1293</v>
      </c>
      <c r="D8" s="2315" t="s">
        <v>1880</v>
      </c>
      <c r="E8" s="2316"/>
      <c r="F8" s="2316"/>
      <c r="G8" s="2316"/>
      <c r="H8" s="2316"/>
      <c r="I8" s="2317"/>
      <c r="J8" s="351"/>
    </row>
    <row r="9" spans="1:10" ht="114" customHeight="1" x14ac:dyDescent="0.2">
      <c r="A9" s="379"/>
      <c r="B9" s="354" t="s">
        <v>1294</v>
      </c>
      <c r="C9" s="349"/>
      <c r="D9" s="302"/>
      <c r="E9" s="350"/>
      <c r="F9" s="350"/>
      <c r="G9" s="353"/>
      <c r="H9" s="350"/>
      <c r="I9" s="350"/>
      <c r="J9" s="351"/>
    </row>
    <row r="10" spans="1:10" ht="170.25" customHeight="1" x14ac:dyDescent="0.2">
      <c r="A10" s="379"/>
      <c r="B10" s="381" t="s">
        <v>1295</v>
      </c>
      <c r="C10" s="349" t="s">
        <v>1293</v>
      </c>
      <c r="D10" s="2318" t="s">
        <v>1810</v>
      </c>
      <c r="E10" s="2319"/>
      <c r="F10" s="2319"/>
      <c r="G10" s="2319"/>
      <c r="H10" s="2319"/>
      <c r="I10" s="2320"/>
      <c r="J10" s="378"/>
    </row>
    <row r="11" spans="1:10" ht="60" customHeight="1" x14ac:dyDescent="0.2">
      <c r="A11" s="566"/>
      <c r="B11" s="587" t="s">
        <v>1296</v>
      </c>
      <c r="C11" s="588"/>
      <c r="D11" s="589"/>
      <c r="E11" s="589"/>
      <c r="F11" s="589"/>
      <c r="G11" s="589"/>
      <c r="H11" s="589"/>
      <c r="I11" s="589"/>
      <c r="J11" s="567"/>
    </row>
    <row r="12" spans="1:10" ht="320.25" customHeight="1" x14ac:dyDescent="0.2">
      <c r="A12" s="2307"/>
      <c r="B12" s="2309" t="s">
        <v>1297</v>
      </c>
      <c r="C12" s="2311" t="s">
        <v>1293</v>
      </c>
      <c r="D12" s="2321" t="s">
        <v>1811</v>
      </c>
      <c r="E12" s="2322"/>
      <c r="F12" s="2322"/>
      <c r="G12" s="2322"/>
      <c r="H12" s="2322"/>
      <c r="I12" s="2323"/>
      <c r="J12" s="2313"/>
    </row>
    <row r="13" spans="1:10" ht="280.5" hidden="1" customHeight="1" x14ac:dyDescent="0.2">
      <c r="A13" s="2308"/>
      <c r="B13" s="2310"/>
      <c r="C13" s="2312"/>
      <c r="D13" s="2324"/>
      <c r="E13" s="2325"/>
      <c r="F13" s="2325"/>
      <c r="G13" s="2325"/>
      <c r="H13" s="2325"/>
      <c r="I13" s="2326"/>
      <c r="J13" s="2314"/>
    </row>
    <row r="14" spans="1:10" ht="38.25" customHeight="1" x14ac:dyDescent="0.2">
      <c r="A14" s="347"/>
      <c r="B14" s="356" t="s">
        <v>39</v>
      </c>
      <c r="C14" s="343"/>
      <c r="D14" s="344">
        <v>0</v>
      </c>
      <c r="E14" s="344">
        <v>0</v>
      </c>
      <c r="F14" s="357">
        <v>0</v>
      </c>
      <c r="G14" s="358"/>
      <c r="H14" s="344">
        <v>0</v>
      </c>
      <c r="I14" s="357">
        <f>F14</f>
        <v>0</v>
      </c>
      <c r="J14" s="355"/>
    </row>
    <row r="15" spans="1:10" ht="18.75" x14ac:dyDescent="0.2">
      <c r="A15" s="359"/>
      <c r="B15" s="2306" t="s">
        <v>305</v>
      </c>
      <c r="C15" s="2306"/>
      <c r="D15" s="2306"/>
      <c r="E15" s="2306"/>
      <c r="F15" s="2306"/>
      <c r="G15" s="2306"/>
      <c r="H15" s="2306"/>
      <c r="I15" s="2306"/>
      <c r="J15" s="2306"/>
    </row>
    <row r="16" spans="1:10" ht="111.75" customHeight="1" x14ac:dyDescent="0.2">
      <c r="A16" s="341" t="s">
        <v>9</v>
      </c>
      <c r="B16" s="354" t="s">
        <v>1298</v>
      </c>
      <c r="C16" s="343"/>
      <c r="D16" s="255"/>
      <c r="E16" s="255"/>
      <c r="F16" s="360"/>
      <c r="G16" s="361"/>
      <c r="H16" s="255"/>
      <c r="I16" s="360"/>
      <c r="J16" s="351"/>
    </row>
    <row r="17" spans="1:10" ht="126.75" customHeight="1" x14ac:dyDescent="0.2">
      <c r="A17" s="347" t="s">
        <v>10</v>
      </c>
      <c r="B17" s="352" t="s">
        <v>1299</v>
      </c>
      <c r="C17" s="349" t="s">
        <v>1308</v>
      </c>
      <c r="D17" s="2298" t="s">
        <v>1320</v>
      </c>
      <c r="E17" s="2299"/>
      <c r="F17" s="2299"/>
      <c r="G17" s="2299"/>
      <c r="H17" s="2299"/>
      <c r="I17" s="2300"/>
      <c r="J17" s="449"/>
    </row>
    <row r="18" spans="1:10" ht="123" customHeight="1" x14ac:dyDescent="0.2">
      <c r="A18" s="341" t="s">
        <v>12</v>
      </c>
      <c r="B18" s="362" t="s">
        <v>1300</v>
      </c>
      <c r="C18" s="349" t="s">
        <v>1308</v>
      </c>
      <c r="D18" s="2298" t="s">
        <v>1321</v>
      </c>
      <c r="E18" s="2299"/>
      <c r="F18" s="2299"/>
      <c r="G18" s="2299"/>
      <c r="H18" s="2299"/>
      <c r="I18" s="2300"/>
      <c r="J18" s="449"/>
    </row>
    <row r="19" spans="1:10" ht="128.25" customHeight="1" x14ac:dyDescent="0.2">
      <c r="A19" s="347" t="s">
        <v>66</v>
      </c>
      <c r="B19" s="362" t="s">
        <v>1301</v>
      </c>
      <c r="C19" s="349" t="s">
        <v>1308</v>
      </c>
      <c r="D19" s="2298" t="s">
        <v>1322</v>
      </c>
      <c r="E19" s="2299"/>
      <c r="F19" s="2299"/>
      <c r="G19" s="2299"/>
      <c r="H19" s="2299"/>
      <c r="I19" s="2300"/>
      <c r="J19" s="449"/>
    </row>
    <row r="20" spans="1:10" ht="132" customHeight="1" x14ac:dyDescent="0.2">
      <c r="A20" s="341" t="s">
        <v>114</v>
      </c>
      <c r="B20" s="384" t="s">
        <v>1302</v>
      </c>
      <c r="C20" s="349" t="s">
        <v>1308</v>
      </c>
      <c r="D20" s="2298" t="s">
        <v>1323</v>
      </c>
      <c r="E20" s="2299"/>
      <c r="F20" s="2299"/>
      <c r="G20" s="2299"/>
      <c r="H20" s="2299"/>
      <c r="I20" s="2300"/>
      <c r="J20" s="449"/>
    </row>
    <row r="21" spans="1:10" ht="130.5" customHeight="1" x14ac:dyDescent="0.2">
      <c r="A21" s="347" t="s">
        <v>238</v>
      </c>
      <c r="B21" s="363" t="s">
        <v>1303</v>
      </c>
      <c r="C21" s="349" t="s">
        <v>1308</v>
      </c>
      <c r="D21" s="2298" t="s">
        <v>1320</v>
      </c>
      <c r="E21" s="2299"/>
      <c r="F21" s="2299"/>
      <c r="G21" s="2299"/>
      <c r="H21" s="2299"/>
      <c r="I21" s="2300"/>
      <c r="J21" s="449"/>
    </row>
    <row r="22" spans="1:10" ht="136.5" customHeight="1" x14ac:dyDescent="0.2">
      <c r="A22" s="347" t="s">
        <v>316</v>
      </c>
      <c r="B22" s="363" t="s">
        <v>1304</v>
      </c>
      <c r="C22" s="349" t="s">
        <v>1308</v>
      </c>
      <c r="D22" s="2298" t="s">
        <v>1324</v>
      </c>
      <c r="E22" s="2299"/>
      <c r="F22" s="2299"/>
      <c r="G22" s="2299"/>
      <c r="H22" s="2299"/>
      <c r="I22" s="2300"/>
      <c r="J22" s="449"/>
    </row>
    <row r="23" spans="1:10" ht="111" customHeight="1" x14ac:dyDescent="0.2">
      <c r="A23" s="566" t="s">
        <v>317</v>
      </c>
      <c r="B23" s="590" t="s">
        <v>1305</v>
      </c>
      <c r="C23" s="349" t="s">
        <v>1308</v>
      </c>
      <c r="D23" s="2301"/>
      <c r="E23" s="2302"/>
      <c r="F23" s="2302"/>
      <c r="G23" s="2302"/>
      <c r="H23" s="2302"/>
      <c r="I23" s="2303"/>
      <c r="J23" s="567"/>
    </row>
    <row r="24" spans="1:10" ht="159" customHeight="1" x14ac:dyDescent="0.2">
      <c r="A24" s="347" t="s">
        <v>318</v>
      </c>
      <c r="B24" s="363" t="s">
        <v>1306</v>
      </c>
      <c r="C24" s="349" t="s">
        <v>1308</v>
      </c>
      <c r="D24" s="2333" t="s">
        <v>1963</v>
      </c>
      <c r="E24" s="2334"/>
      <c r="F24" s="2334"/>
      <c r="G24" s="2334"/>
      <c r="H24" s="2334"/>
      <c r="I24" s="2335"/>
      <c r="J24" s="449"/>
    </row>
    <row r="25" spans="1:10" ht="195" customHeight="1" x14ac:dyDescent="0.2">
      <c r="A25" s="508" t="s">
        <v>506</v>
      </c>
      <c r="B25" s="384" t="s">
        <v>1307</v>
      </c>
      <c r="C25" s="349" t="s">
        <v>1308</v>
      </c>
      <c r="D25" s="2333" t="s">
        <v>1818</v>
      </c>
      <c r="E25" s="2336"/>
      <c r="F25" s="2336"/>
      <c r="G25" s="2336"/>
      <c r="H25" s="2336"/>
      <c r="I25" s="2337"/>
      <c r="J25" s="507"/>
    </row>
    <row r="26" spans="1:10" ht="78.75" customHeight="1" x14ac:dyDescent="0.2">
      <c r="A26" s="341"/>
      <c r="B26" s="364" t="s">
        <v>64</v>
      </c>
      <c r="C26" s="343"/>
      <c r="D26" s="344">
        <v>0</v>
      </c>
      <c r="E26" s="344">
        <f>E16+E18+E20</f>
        <v>0</v>
      </c>
      <c r="F26" s="344">
        <v>0</v>
      </c>
      <c r="G26" s="345"/>
      <c r="H26" s="344">
        <f>H16+H18+H20</f>
        <v>0</v>
      </c>
      <c r="I26" s="344">
        <f>F26</f>
        <v>0</v>
      </c>
      <c r="J26" s="449"/>
    </row>
    <row r="27" spans="1:10" ht="27" customHeight="1" x14ac:dyDescent="0.2">
      <c r="A27" s="341"/>
      <c r="B27" s="2332" t="s">
        <v>936</v>
      </c>
      <c r="C27" s="2332"/>
      <c r="D27" s="2332"/>
      <c r="E27" s="2332"/>
      <c r="F27" s="2332"/>
      <c r="G27" s="2332"/>
      <c r="H27" s="2332"/>
      <c r="I27" s="2332"/>
      <c r="J27" s="2332"/>
    </row>
    <row r="28" spans="1:10" ht="98.25" customHeight="1" x14ac:dyDescent="0.2">
      <c r="A28" s="773" t="s">
        <v>9</v>
      </c>
      <c r="B28" s="366" t="s">
        <v>1309</v>
      </c>
      <c r="C28" s="774" t="s">
        <v>19</v>
      </c>
      <c r="D28" s="1061">
        <f>D29+D30+D31</f>
        <v>4000</v>
      </c>
      <c r="E28" s="1061">
        <f>E29+E30+E31</f>
        <v>0</v>
      </c>
      <c r="F28" s="1061">
        <f>E28*100/D28</f>
        <v>0</v>
      </c>
      <c r="G28" s="367"/>
      <c r="H28" s="1061">
        <f>E28</f>
        <v>0</v>
      </c>
      <c r="I28" s="1061">
        <f>H28/D28*100</f>
        <v>0</v>
      </c>
      <c r="J28" s="365"/>
    </row>
    <row r="29" spans="1:10" ht="288.75" customHeight="1" x14ac:dyDescent="0.2">
      <c r="A29" s="347" t="s">
        <v>21</v>
      </c>
      <c r="B29" s="368" t="s">
        <v>1310</v>
      </c>
      <c r="C29" s="348" t="s">
        <v>19</v>
      </c>
      <c r="D29" s="1063">
        <v>2000</v>
      </c>
      <c r="E29" s="1064">
        <v>0</v>
      </c>
      <c r="F29" s="1064">
        <v>0</v>
      </c>
      <c r="G29" s="1065"/>
      <c r="H29" s="1066">
        <v>0</v>
      </c>
      <c r="I29" s="1066">
        <v>0</v>
      </c>
      <c r="J29" s="770" t="s">
        <v>1312</v>
      </c>
    </row>
    <row r="30" spans="1:10" ht="291.75" customHeight="1" x14ac:dyDescent="0.2">
      <c r="A30" s="347" t="s">
        <v>26</v>
      </c>
      <c r="B30" s="368" t="s">
        <v>1311</v>
      </c>
      <c r="C30" s="348" t="s">
        <v>19</v>
      </c>
      <c r="D30" s="1064">
        <v>2000</v>
      </c>
      <c r="E30" s="1064">
        <v>0</v>
      </c>
      <c r="F30" s="1066">
        <f>E30*100/D30</f>
        <v>0</v>
      </c>
      <c r="G30" s="1067"/>
      <c r="H30" s="1064">
        <f>E30</f>
        <v>0</v>
      </c>
      <c r="I30" s="1066">
        <f>H30/D30*100</f>
        <v>0</v>
      </c>
      <c r="J30" s="770" t="s">
        <v>1312</v>
      </c>
    </row>
    <row r="31" spans="1:10" ht="200.25" customHeight="1" x14ac:dyDescent="0.2">
      <c r="A31" s="379" t="s">
        <v>27</v>
      </c>
      <c r="B31" s="380" t="s">
        <v>1506</v>
      </c>
      <c r="C31" s="381" t="s">
        <v>19</v>
      </c>
      <c r="D31" s="1064">
        <v>0</v>
      </c>
      <c r="E31" s="1064">
        <v>0</v>
      </c>
      <c r="F31" s="1066">
        <v>0</v>
      </c>
      <c r="G31" s="1068"/>
      <c r="H31" s="1066">
        <v>0</v>
      </c>
      <c r="I31" s="1066">
        <v>0</v>
      </c>
      <c r="J31" s="770" t="s">
        <v>1313</v>
      </c>
    </row>
    <row r="32" spans="1:10" ht="117.75" customHeight="1" x14ac:dyDescent="0.2">
      <c r="A32" s="369"/>
      <c r="B32" s="358" t="s">
        <v>70</v>
      </c>
      <c r="C32" s="370" t="s">
        <v>19</v>
      </c>
      <c r="D32" s="1069">
        <f>D28</f>
        <v>4000</v>
      </c>
      <c r="E32" s="1069">
        <f>E28</f>
        <v>0</v>
      </c>
      <c r="F32" s="1061">
        <f t="shared" ref="F32" si="0">E32*100/D32</f>
        <v>0</v>
      </c>
      <c r="G32" s="1070"/>
      <c r="H32" s="1069">
        <f>E32</f>
        <v>0</v>
      </c>
      <c r="I32" s="1061">
        <f t="shared" ref="I32" si="1">H32/D32*100</f>
        <v>0</v>
      </c>
      <c r="J32" s="361"/>
    </row>
    <row r="33" spans="1:14" ht="43.5" customHeight="1" x14ac:dyDescent="0.2">
      <c r="A33" s="371"/>
      <c r="B33" s="2332" t="s">
        <v>2102</v>
      </c>
      <c r="C33" s="2332"/>
      <c r="D33" s="2332"/>
      <c r="E33" s="2332"/>
      <c r="F33" s="2332"/>
      <c r="G33" s="2332"/>
      <c r="H33" s="2332"/>
      <c r="I33" s="2332"/>
      <c r="J33" s="2332"/>
    </row>
    <row r="34" spans="1:14" ht="24.75" customHeight="1" x14ac:dyDescent="0.2">
      <c r="A34" s="2338" t="s">
        <v>8</v>
      </c>
      <c r="B34" s="2339" t="s">
        <v>1314</v>
      </c>
      <c r="C34" s="366" t="s">
        <v>15</v>
      </c>
      <c r="D34" s="1061">
        <f>D35+D36</f>
        <v>260700</v>
      </c>
      <c r="E34" s="1061">
        <f>E35+E36</f>
        <v>115500</v>
      </c>
      <c r="F34" s="1061">
        <f>E34*100/D34</f>
        <v>44.303797468354432</v>
      </c>
      <c r="G34" s="1061"/>
      <c r="H34" s="1061">
        <f>H35+H36</f>
        <v>115500</v>
      </c>
      <c r="I34" s="1061">
        <f>H34/D34*100</f>
        <v>44.303797468354425</v>
      </c>
      <c r="J34" s="372"/>
    </row>
    <row r="35" spans="1:14" ht="115.5" customHeight="1" x14ac:dyDescent="0.2">
      <c r="A35" s="2338"/>
      <c r="B35" s="2339"/>
      <c r="C35" s="366" t="s">
        <v>19</v>
      </c>
      <c r="D35" s="1061">
        <f>D38</f>
        <v>3700</v>
      </c>
      <c r="E35" s="1061">
        <f>E38</f>
        <v>3500</v>
      </c>
      <c r="F35" s="1061">
        <f>E35*100/D35</f>
        <v>94.594594594594597</v>
      </c>
      <c r="G35" s="1061"/>
      <c r="H35" s="1061">
        <f>E35</f>
        <v>3500</v>
      </c>
      <c r="I35" s="1061">
        <f>H35/D35*100</f>
        <v>94.594594594594597</v>
      </c>
      <c r="J35" s="372"/>
    </row>
    <row r="36" spans="1:14" ht="54" customHeight="1" x14ac:dyDescent="0.2">
      <c r="A36" s="2338"/>
      <c r="B36" s="2339"/>
      <c r="C36" s="373" t="s">
        <v>20</v>
      </c>
      <c r="D36" s="1061">
        <f>D37</f>
        <v>257000</v>
      </c>
      <c r="E36" s="1061">
        <f>E37</f>
        <v>112000</v>
      </c>
      <c r="F36" s="1061">
        <f>E36*100/D36</f>
        <v>43.579766536964982</v>
      </c>
      <c r="G36" s="1061"/>
      <c r="H36" s="1061">
        <f>H37</f>
        <v>112000</v>
      </c>
      <c r="I36" s="1061">
        <f>H36/D36*100</f>
        <v>43.579766536964982</v>
      </c>
      <c r="J36" s="372"/>
    </row>
    <row r="37" spans="1:14" ht="327.75" customHeight="1" x14ac:dyDescent="0.2">
      <c r="A37" s="1267" t="s">
        <v>10</v>
      </c>
      <c r="B37" s="348" t="s">
        <v>1315</v>
      </c>
      <c r="C37" s="374" t="s">
        <v>20</v>
      </c>
      <c r="D37" s="1066">
        <v>257000</v>
      </c>
      <c r="E37" s="1066">
        <v>112000</v>
      </c>
      <c r="F37" s="1066">
        <f>E37*100/D37</f>
        <v>43.579766536964982</v>
      </c>
      <c r="G37" s="1071" t="s">
        <v>1813</v>
      </c>
      <c r="H37" s="1066">
        <f>E37</f>
        <v>112000</v>
      </c>
      <c r="I37" s="1066">
        <f>H37/D37*100</f>
        <v>43.579766536964982</v>
      </c>
      <c r="J37" s="374" t="s">
        <v>1812</v>
      </c>
      <c r="N37" s="75" t="s">
        <v>886</v>
      </c>
    </row>
    <row r="38" spans="1:14" ht="129.75" customHeight="1" x14ac:dyDescent="0.2">
      <c r="A38" s="347" t="s">
        <v>11</v>
      </c>
      <c r="B38" s="1266" t="s">
        <v>1316</v>
      </c>
      <c r="C38" s="349" t="s">
        <v>19</v>
      </c>
      <c r="D38" s="1066">
        <f>D39</f>
        <v>3700</v>
      </c>
      <c r="E38" s="1066">
        <f>E39</f>
        <v>3500</v>
      </c>
      <c r="F38" s="1066">
        <f t="shared" ref="F38:F39" si="2">E38*100/D38</f>
        <v>94.594594594594597</v>
      </c>
      <c r="G38" s="1072"/>
      <c r="H38" s="1066">
        <f>E38</f>
        <v>3500</v>
      </c>
      <c r="I38" s="1066">
        <f t="shared" ref="I38:I39" si="3">H38/D38*100</f>
        <v>94.594594594594597</v>
      </c>
      <c r="J38" s="375"/>
    </row>
    <row r="39" spans="1:14" ht="154.5" customHeight="1" x14ac:dyDescent="0.2">
      <c r="A39" s="379" t="s">
        <v>42</v>
      </c>
      <c r="B39" s="352" t="s">
        <v>1317</v>
      </c>
      <c r="C39" s="349" t="s">
        <v>19</v>
      </c>
      <c r="D39" s="1066">
        <v>3700</v>
      </c>
      <c r="E39" s="1066">
        <v>3500</v>
      </c>
      <c r="F39" s="1066">
        <f t="shared" si="2"/>
        <v>94.594594594594597</v>
      </c>
      <c r="G39" s="1073" t="s">
        <v>1814</v>
      </c>
      <c r="H39" s="1066">
        <f>E39</f>
        <v>3500</v>
      </c>
      <c r="I39" s="1066">
        <f t="shared" si="3"/>
        <v>94.594594594594597</v>
      </c>
      <c r="J39" s="903"/>
    </row>
    <row r="40" spans="1:14" ht="100.5" customHeight="1" x14ac:dyDescent="0.2">
      <c r="A40" s="379" t="s">
        <v>82</v>
      </c>
      <c r="B40" s="352" t="s">
        <v>1647</v>
      </c>
      <c r="C40" s="349" t="s">
        <v>19</v>
      </c>
      <c r="D40" s="1066">
        <v>0</v>
      </c>
      <c r="E40" s="1066">
        <v>0</v>
      </c>
      <c r="F40" s="1066">
        <v>0</v>
      </c>
      <c r="G40" s="1074"/>
      <c r="H40" s="1066">
        <v>0</v>
      </c>
      <c r="I40" s="1066">
        <v>0</v>
      </c>
      <c r="J40" s="903" t="s">
        <v>1356</v>
      </c>
    </row>
    <row r="41" spans="1:14" ht="96.75" customHeight="1" x14ac:dyDescent="0.2">
      <c r="A41" s="379"/>
      <c r="B41" s="533" t="s">
        <v>1733</v>
      </c>
      <c r="C41" s="349" t="s">
        <v>19</v>
      </c>
      <c r="D41" s="1066">
        <v>0</v>
      </c>
      <c r="E41" s="1066">
        <v>0</v>
      </c>
      <c r="F41" s="1066">
        <v>0</v>
      </c>
      <c r="G41" s="1074"/>
      <c r="H41" s="1066">
        <v>0</v>
      </c>
      <c r="I41" s="1066">
        <v>0</v>
      </c>
      <c r="J41" s="903" t="s">
        <v>1356</v>
      </c>
    </row>
    <row r="42" spans="1:14" ht="99.75" customHeight="1" x14ac:dyDescent="0.2">
      <c r="A42" s="379"/>
      <c r="B42" s="534" t="s">
        <v>1734</v>
      </c>
      <c r="C42" s="349" t="s">
        <v>19</v>
      </c>
      <c r="D42" s="1066">
        <v>0</v>
      </c>
      <c r="E42" s="1066">
        <v>0</v>
      </c>
      <c r="F42" s="1066">
        <v>0</v>
      </c>
      <c r="G42" s="1074"/>
      <c r="H42" s="1066">
        <v>0</v>
      </c>
      <c r="I42" s="1066">
        <v>0</v>
      </c>
      <c r="J42" s="903" t="s">
        <v>1356</v>
      </c>
    </row>
    <row r="43" spans="1:14" ht="93.75" customHeight="1" x14ac:dyDescent="0.2">
      <c r="A43" s="379"/>
      <c r="B43" s="258" t="s">
        <v>1648</v>
      </c>
      <c r="C43" s="349" t="s">
        <v>19</v>
      </c>
      <c r="D43" s="1066">
        <v>0</v>
      </c>
      <c r="E43" s="1066">
        <v>0</v>
      </c>
      <c r="F43" s="1066">
        <v>0</v>
      </c>
      <c r="G43" s="1073"/>
      <c r="H43" s="1066">
        <v>0</v>
      </c>
      <c r="I43" s="1066">
        <v>0</v>
      </c>
      <c r="J43" s="375" t="s">
        <v>1356</v>
      </c>
    </row>
    <row r="44" spans="1:14" ht="140.25" customHeight="1" x14ac:dyDescent="0.2">
      <c r="A44" s="379"/>
      <c r="B44" s="260" t="s">
        <v>1649</v>
      </c>
      <c r="C44" s="349" t="s">
        <v>19</v>
      </c>
      <c r="D44" s="1066">
        <v>0</v>
      </c>
      <c r="E44" s="1066">
        <v>0</v>
      </c>
      <c r="F44" s="1066">
        <v>0</v>
      </c>
      <c r="G44" s="1074" t="s">
        <v>1670</v>
      </c>
      <c r="H44" s="1066">
        <v>0</v>
      </c>
      <c r="I44" s="1066">
        <v>0</v>
      </c>
      <c r="J44" s="903" t="s">
        <v>1356</v>
      </c>
    </row>
    <row r="45" spans="1:14" ht="99" customHeight="1" x14ac:dyDescent="0.2">
      <c r="A45" s="379"/>
      <c r="B45" s="258" t="s">
        <v>1650</v>
      </c>
      <c r="C45" s="349" t="s">
        <v>19</v>
      </c>
      <c r="D45" s="1066">
        <v>0</v>
      </c>
      <c r="E45" s="1066">
        <v>0</v>
      </c>
      <c r="F45" s="1066">
        <v>0</v>
      </c>
      <c r="G45" s="1074"/>
      <c r="H45" s="1066">
        <v>0</v>
      </c>
      <c r="I45" s="1066">
        <v>0</v>
      </c>
      <c r="J45" s="375" t="s">
        <v>1356</v>
      </c>
    </row>
    <row r="46" spans="1:14" ht="95.25" customHeight="1" x14ac:dyDescent="0.2">
      <c r="A46" s="379"/>
      <c r="B46" s="260" t="s">
        <v>1651</v>
      </c>
      <c r="C46" s="349" t="s">
        <v>19</v>
      </c>
      <c r="D46" s="1066">
        <v>0</v>
      </c>
      <c r="E46" s="1066">
        <v>0</v>
      </c>
      <c r="F46" s="1066">
        <v>0</v>
      </c>
      <c r="G46" s="1073"/>
      <c r="H46" s="1066">
        <v>0</v>
      </c>
      <c r="I46" s="1066">
        <v>0</v>
      </c>
      <c r="J46" s="1369"/>
    </row>
    <row r="47" spans="1:14" ht="51.75" customHeight="1" x14ac:dyDescent="0.2">
      <c r="A47" s="2329"/>
      <c r="B47" s="2305" t="s">
        <v>74</v>
      </c>
      <c r="C47" s="370" t="s">
        <v>15</v>
      </c>
      <c r="D47" s="1069">
        <f>D48+D49</f>
        <v>260700</v>
      </c>
      <c r="E47" s="1069">
        <f>E48+E49</f>
        <v>115500</v>
      </c>
      <c r="F47" s="1061">
        <f t="shared" ref="F47:F52" si="4">E47*100/D47</f>
        <v>44.303797468354432</v>
      </c>
      <c r="G47" s="2331"/>
      <c r="H47" s="1069">
        <f>H48+H49</f>
        <v>115500</v>
      </c>
      <c r="I47" s="1061">
        <f>H47/D47*100</f>
        <v>44.303797468354425</v>
      </c>
      <c r="J47" s="1369"/>
    </row>
    <row r="48" spans="1:14" ht="93.75" customHeight="1" x14ac:dyDescent="0.2">
      <c r="A48" s="2329"/>
      <c r="B48" s="2305"/>
      <c r="C48" s="370" t="s">
        <v>19</v>
      </c>
      <c r="D48" s="1069">
        <f>D35</f>
        <v>3700</v>
      </c>
      <c r="E48" s="1069">
        <f>E35</f>
        <v>3500</v>
      </c>
      <c r="F48" s="1061">
        <f t="shared" si="4"/>
        <v>94.594594594594597</v>
      </c>
      <c r="G48" s="2331"/>
      <c r="H48" s="1069">
        <f>H35</f>
        <v>3500</v>
      </c>
      <c r="I48" s="1061">
        <f t="shared" ref="I48:I49" si="5">H48/D48*100</f>
        <v>94.594594594594597</v>
      </c>
      <c r="J48" s="1369"/>
    </row>
    <row r="49" spans="1:10" ht="33" customHeight="1" x14ac:dyDescent="0.2">
      <c r="A49" s="2329"/>
      <c r="B49" s="2305"/>
      <c r="C49" s="370" t="s">
        <v>20</v>
      </c>
      <c r="D49" s="1069">
        <f>D36</f>
        <v>257000</v>
      </c>
      <c r="E49" s="1069">
        <f>E36</f>
        <v>112000</v>
      </c>
      <c r="F49" s="1061">
        <f t="shared" si="4"/>
        <v>43.579766536964982</v>
      </c>
      <c r="G49" s="2331"/>
      <c r="H49" s="1069">
        <f>H36</f>
        <v>112000</v>
      </c>
      <c r="I49" s="1061">
        <f t="shared" si="5"/>
        <v>43.579766536964982</v>
      </c>
      <c r="J49" s="2328"/>
    </row>
    <row r="50" spans="1:10" ht="34.5" customHeight="1" x14ac:dyDescent="0.2">
      <c r="A50" s="2330"/>
      <c r="B50" s="2305" t="s">
        <v>71</v>
      </c>
      <c r="C50" s="370" t="s">
        <v>97</v>
      </c>
      <c r="D50" s="1062">
        <f>D51+D52</f>
        <v>264700</v>
      </c>
      <c r="E50" s="1062">
        <f>E51+E52</f>
        <v>115500</v>
      </c>
      <c r="F50" s="1061">
        <f t="shared" si="4"/>
        <v>43.634302984510768</v>
      </c>
      <c r="G50" s="2327"/>
      <c r="H50" s="1062">
        <f>H51+H52</f>
        <v>115500</v>
      </c>
      <c r="I50" s="1061">
        <f>H50/D50*100</f>
        <v>43.634302984510768</v>
      </c>
      <c r="J50" s="2328"/>
    </row>
    <row r="51" spans="1:10" ht="75.75" customHeight="1" x14ac:dyDescent="0.2">
      <c r="A51" s="2330"/>
      <c r="B51" s="2305"/>
      <c r="C51" s="370" t="s">
        <v>19</v>
      </c>
      <c r="D51" s="1062">
        <f>D14+D26+D32+D48</f>
        <v>7700</v>
      </c>
      <c r="E51" s="1062">
        <f>E14+E26+E32+E48</f>
        <v>3500</v>
      </c>
      <c r="F51" s="1061">
        <f t="shared" si="4"/>
        <v>45.454545454545453</v>
      </c>
      <c r="G51" s="2327"/>
      <c r="H51" s="1062">
        <f>H14+H26+H32+H48</f>
        <v>3500</v>
      </c>
      <c r="I51" s="1061">
        <f>H51/D51*100</f>
        <v>45.454545454545453</v>
      </c>
      <c r="J51" s="2328"/>
    </row>
    <row r="52" spans="1:10" ht="32.25" customHeight="1" x14ac:dyDescent="0.2">
      <c r="A52" s="2330"/>
      <c r="B52" s="2305"/>
      <c r="C52" s="370" t="s">
        <v>20</v>
      </c>
      <c r="D52" s="1062">
        <f>D49</f>
        <v>257000</v>
      </c>
      <c r="E52" s="1062">
        <f>E49</f>
        <v>112000</v>
      </c>
      <c r="F52" s="1061">
        <f t="shared" si="4"/>
        <v>43.579766536964982</v>
      </c>
      <c r="G52" s="2327"/>
      <c r="H52" s="1062">
        <f>H49</f>
        <v>112000</v>
      </c>
      <c r="I52" s="1061">
        <f>H52/D52*100</f>
        <v>43.579766536964982</v>
      </c>
      <c r="J52" s="1370"/>
    </row>
  </sheetData>
  <mergeCells count="32">
    <mergeCell ref="B33:J33"/>
    <mergeCell ref="B27:J27"/>
    <mergeCell ref="D24:I24"/>
    <mergeCell ref="D25:I25"/>
    <mergeCell ref="A34:A36"/>
    <mergeCell ref="B34:B36"/>
    <mergeCell ref="G50:G52"/>
    <mergeCell ref="J49:J51"/>
    <mergeCell ref="A47:A49"/>
    <mergeCell ref="B47:B49"/>
    <mergeCell ref="A50:A52"/>
    <mergeCell ref="B50:B52"/>
    <mergeCell ref="G47:G49"/>
    <mergeCell ref="A1:J1"/>
    <mergeCell ref="A2:J2"/>
    <mergeCell ref="A3:J3"/>
    <mergeCell ref="A6:J6"/>
    <mergeCell ref="B15:J15"/>
    <mergeCell ref="A12:A13"/>
    <mergeCell ref="B12:B13"/>
    <mergeCell ref="C12:C13"/>
    <mergeCell ref="J12:J13"/>
    <mergeCell ref="D8:I8"/>
    <mergeCell ref="D10:I10"/>
    <mergeCell ref="D12:I13"/>
    <mergeCell ref="D22:I22"/>
    <mergeCell ref="D23:I23"/>
    <mergeCell ref="D17:I17"/>
    <mergeCell ref="D18:I18"/>
    <mergeCell ref="D19:I19"/>
    <mergeCell ref="D20:I20"/>
    <mergeCell ref="D21:I21"/>
  </mergeCells>
  <phoneticPr fontId="139" type="noConversion"/>
  <pageMargins left="0.78740157480314965" right="0.39370078740157483" top="0.78740157480314965" bottom="0.78740157480314965" header="0.39370078740157483" footer="0.39370078740157483"/>
  <pageSetup paperSize="9" scale="62" firstPageNumber="97" orientation="landscape" useFirstPageNumber="1" r:id="rId1"/>
  <headerFooter>
    <oddFooter>&amp;R&amp;"Times New Roman,обычный"&amp;14&amp;P</oddFooter>
  </headerFooter>
  <rowBreaks count="1" manualBreakCount="1">
    <brk id="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M55"/>
  <sheetViews>
    <sheetView topLeftCell="A5" zoomScale="65" zoomScaleNormal="65" zoomScaleSheetLayoutView="80" zoomScalePageLayoutView="40" workbookViewId="0">
      <selection activeCell="A7" sqref="A7:J7"/>
    </sheetView>
  </sheetViews>
  <sheetFormatPr defaultRowHeight="15" x14ac:dyDescent="0.25"/>
  <cols>
    <col min="1" max="1" width="8.7109375" style="78" customWidth="1"/>
    <col min="2" max="2" width="44.5703125" style="78" customWidth="1"/>
    <col min="3" max="3" width="15.7109375" style="79" customWidth="1"/>
    <col min="4" max="5" width="17.7109375" style="79" customWidth="1"/>
    <col min="6" max="6" width="13.7109375" style="79" customWidth="1"/>
    <col min="7" max="7" width="35.7109375" style="79" customWidth="1"/>
    <col min="8" max="8" width="17.7109375" style="79" customWidth="1"/>
    <col min="9" max="9" width="13.7109375" style="79" customWidth="1"/>
    <col min="10" max="10" width="30.7109375" style="581" customWidth="1"/>
    <col min="11" max="11" width="9.140625" style="78" customWidth="1"/>
    <col min="12" max="12" width="9.140625" style="78"/>
    <col min="13" max="13" width="14.85546875" style="78" bestFit="1" customWidth="1"/>
    <col min="14" max="16384" width="9.140625" style="78"/>
  </cols>
  <sheetData>
    <row r="1" spans="1:10" ht="45" customHeight="1" x14ac:dyDescent="0.25">
      <c r="A1" s="1775" t="s">
        <v>611</v>
      </c>
      <c r="B1" s="1775"/>
      <c r="C1" s="1775"/>
      <c r="D1" s="1775"/>
      <c r="E1" s="1775"/>
      <c r="F1" s="1775"/>
      <c r="G1" s="1775"/>
      <c r="H1" s="1775"/>
      <c r="I1" s="1775"/>
      <c r="J1" s="1775"/>
    </row>
    <row r="2" spans="1:10" ht="29.1" customHeight="1" x14ac:dyDescent="0.25">
      <c r="A2" s="1775" t="s">
        <v>359</v>
      </c>
      <c r="B2" s="1775"/>
      <c r="C2" s="1775"/>
      <c r="D2" s="1775"/>
      <c r="E2" s="1775"/>
      <c r="F2" s="1775"/>
      <c r="G2" s="1775"/>
      <c r="H2" s="1775"/>
      <c r="I2" s="1775"/>
      <c r="J2" s="1775"/>
    </row>
    <row r="3" spans="1:10" ht="27" customHeight="1" x14ac:dyDescent="0.25">
      <c r="A3" s="1775" t="s">
        <v>1713</v>
      </c>
      <c r="B3" s="1775"/>
      <c r="C3" s="1775"/>
      <c r="D3" s="1775"/>
      <c r="E3" s="1775"/>
      <c r="F3" s="1775"/>
      <c r="G3" s="1775"/>
      <c r="H3" s="1775"/>
      <c r="I3" s="1775"/>
      <c r="J3" s="1775"/>
    </row>
    <row r="4" spans="1:10" ht="14.25" customHeight="1" x14ac:dyDescent="0.3">
      <c r="A4" s="213"/>
      <c r="B4" s="214"/>
      <c r="C4" s="215"/>
      <c r="D4" s="215"/>
      <c r="E4" s="215"/>
      <c r="F4" s="215"/>
      <c r="G4" s="216"/>
      <c r="H4" s="216"/>
      <c r="I4" s="216"/>
      <c r="J4" s="573"/>
    </row>
    <row r="5" spans="1:10" ht="111.6" customHeight="1" x14ac:dyDescent="0.25">
      <c r="A5" s="390" t="s">
        <v>1</v>
      </c>
      <c r="B5" s="109" t="s">
        <v>2</v>
      </c>
      <c r="C5" s="109" t="s">
        <v>3</v>
      </c>
      <c r="D5" s="110" t="s">
        <v>1263</v>
      </c>
      <c r="E5" s="111" t="s">
        <v>1714</v>
      </c>
      <c r="F5" s="111" t="s">
        <v>4</v>
      </c>
      <c r="G5" s="109" t="s">
        <v>5</v>
      </c>
      <c r="H5" s="109" t="s">
        <v>1715</v>
      </c>
      <c r="I5" s="109" t="s">
        <v>6</v>
      </c>
      <c r="J5" s="109" t="s">
        <v>7</v>
      </c>
    </row>
    <row r="6" spans="1:10" ht="18.75" x14ac:dyDescent="0.25">
      <c r="A6" s="109">
        <v>1</v>
      </c>
      <c r="B6" s="109">
        <v>2</v>
      </c>
      <c r="C6" s="109">
        <v>3</v>
      </c>
      <c r="D6" s="109">
        <v>4</v>
      </c>
      <c r="E6" s="109">
        <v>5</v>
      </c>
      <c r="F6" s="109">
        <v>6</v>
      </c>
      <c r="G6" s="109">
        <v>7</v>
      </c>
      <c r="H6" s="109">
        <v>8</v>
      </c>
      <c r="I6" s="109">
        <v>9</v>
      </c>
      <c r="J6" s="109">
        <v>10</v>
      </c>
    </row>
    <row r="7" spans="1:10" ht="30" customHeight="1" x14ac:dyDescent="0.25">
      <c r="A7" s="1713" t="s">
        <v>2105</v>
      </c>
      <c r="B7" s="1713"/>
      <c r="C7" s="1713"/>
      <c r="D7" s="1713"/>
      <c r="E7" s="1713"/>
      <c r="F7" s="1713"/>
      <c r="G7" s="1713"/>
      <c r="H7" s="1713"/>
      <c r="I7" s="1713"/>
      <c r="J7" s="1713"/>
    </row>
    <row r="8" spans="1:10" ht="95.1" customHeight="1" x14ac:dyDescent="0.25">
      <c r="A8" s="217" t="s">
        <v>9</v>
      </c>
      <c r="B8" s="158" t="s">
        <v>360</v>
      </c>
      <c r="C8" s="218" t="s">
        <v>19</v>
      </c>
      <c r="D8" s="559">
        <f>D9+D10</f>
        <v>187914.16699999999</v>
      </c>
      <c r="E8" s="559">
        <f>E9+E10</f>
        <v>133929.56599999999</v>
      </c>
      <c r="F8" s="559">
        <f>E8/D8*100</f>
        <v>71.271670538815741</v>
      </c>
      <c r="G8" s="200"/>
      <c r="H8" s="559">
        <f>H9+H10</f>
        <v>133929.56599999999</v>
      </c>
      <c r="I8" s="1075">
        <f t="shared" ref="I8:I17" si="0">H8/D8*100</f>
        <v>71.271670538815741</v>
      </c>
      <c r="J8" s="574"/>
    </row>
    <row r="9" spans="1:10" ht="409.6" customHeight="1" x14ac:dyDescent="0.25">
      <c r="A9" s="203" t="s">
        <v>21</v>
      </c>
      <c r="B9" s="156" t="s">
        <v>1268</v>
      </c>
      <c r="C9" s="219" t="s">
        <v>19</v>
      </c>
      <c r="D9" s="199">
        <v>145414.16699999999</v>
      </c>
      <c r="E9" s="199">
        <v>96666.460999999996</v>
      </c>
      <c r="F9" s="199">
        <f>E9/D9*100</f>
        <v>66.476645979067513</v>
      </c>
      <c r="G9" s="867" t="s">
        <v>1711</v>
      </c>
      <c r="H9" s="199">
        <f t="shared" ref="H9:H10" si="1">E9</f>
        <v>96666.460999999996</v>
      </c>
      <c r="I9" s="1078">
        <f t="shared" si="0"/>
        <v>66.476645979067513</v>
      </c>
      <c r="J9" s="868" t="s">
        <v>1269</v>
      </c>
    </row>
    <row r="10" spans="1:10" ht="132.75" customHeight="1" x14ac:dyDescent="0.25">
      <c r="A10" s="220" t="s">
        <v>26</v>
      </c>
      <c r="B10" s="131" t="s">
        <v>361</v>
      </c>
      <c r="C10" s="219" t="s">
        <v>19</v>
      </c>
      <c r="D10" s="684">
        <v>42500</v>
      </c>
      <c r="E10" s="684">
        <v>37263.105000000003</v>
      </c>
      <c r="F10" s="199">
        <f t="shared" ref="F10:F17" si="2">E10/D10*100</f>
        <v>87.677894117647071</v>
      </c>
      <c r="G10" s="766" t="s">
        <v>935</v>
      </c>
      <c r="H10" s="1078">
        <f t="shared" si="1"/>
        <v>37263.105000000003</v>
      </c>
      <c r="I10" s="1077">
        <f t="shared" si="0"/>
        <v>87.677894117647071</v>
      </c>
      <c r="J10" s="576"/>
    </row>
    <row r="11" spans="1:10" s="80" customFormat="1" ht="78" customHeight="1" x14ac:dyDescent="0.25">
      <c r="A11" s="221" t="s">
        <v>12</v>
      </c>
      <c r="B11" s="146" t="s">
        <v>362</v>
      </c>
      <c r="C11" s="218" t="s">
        <v>16</v>
      </c>
      <c r="D11" s="685">
        <f>D12</f>
        <v>14436</v>
      </c>
      <c r="E11" s="685">
        <f>E12</f>
        <v>7973.3530000000001</v>
      </c>
      <c r="F11" s="559">
        <f t="shared" si="2"/>
        <v>55.232425879745087</v>
      </c>
      <c r="G11" s="222"/>
      <c r="H11" s="685">
        <f>H12</f>
        <v>7973.3530000000001</v>
      </c>
      <c r="I11" s="1076">
        <f t="shared" si="0"/>
        <v>55.232425879745087</v>
      </c>
      <c r="J11" s="575"/>
    </row>
    <row r="12" spans="1:10" s="80" customFormat="1" ht="133.5" customHeight="1" x14ac:dyDescent="0.25">
      <c r="A12" s="220" t="s">
        <v>13</v>
      </c>
      <c r="B12" s="131" t="s">
        <v>1270</v>
      </c>
      <c r="C12" s="219" t="s">
        <v>16</v>
      </c>
      <c r="D12" s="684">
        <v>14436</v>
      </c>
      <c r="E12" s="684">
        <v>7973.3530000000001</v>
      </c>
      <c r="F12" s="199">
        <f t="shared" si="2"/>
        <v>55.232425879745087</v>
      </c>
      <c r="G12" s="761" t="s">
        <v>1652</v>
      </c>
      <c r="H12" s="1078">
        <f>E12</f>
        <v>7973.3530000000001</v>
      </c>
      <c r="I12" s="1078">
        <f t="shared" si="0"/>
        <v>55.232425879745087</v>
      </c>
      <c r="J12" s="576" t="s">
        <v>1838</v>
      </c>
    </row>
    <row r="13" spans="1:10" s="80" customFormat="1" ht="93" customHeight="1" x14ac:dyDescent="0.25">
      <c r="A13" s="221" t="s">
        <v>14</v>
      </c>
      <c r="B13" s="146" t="s">
        <v>1548</v>
      </c>
      <c r="C13" s="218" t="s">
        <v>19</v>
      </c>
      <c r="D13" s="685">
        <f>D14</f>
        <v>78048.429999999993</v>
      </c>
      <c r="E13" s="685">
        <f>E14</f>
        <v>54237.258000000002</v>
      </c>
      <c r="F13" s="559">
        <f t="shared" si="2"/>
        <v>69.491798874109321</v>
      </c>
      <c r="G13" s="222"/>
      <c r="H13" s="685">
        <f>H14</f>
        <v>54237.258000000002</v>
      </c>
      <c r="I13" s="1076">
        <f t="shared" si="0"/>
        <v>69.491798874109321</v>
      </c>
      <c r="J13" s="577"/>
    </row>
    <row r="14" spans="1:10" ht="330.75" customHeight="1" x14ac:dyDescent="0.25">
      <c r="A14" s="778" t="s">
        <v>17</v>
      </c>
      <c r="B14" s="771" t="s">
        <v>1549</v>
      </c>
      <c r="C14" s="772" t="s">
        <v>19</v>
      </c>
      <c r="D14" s="684">
        <v>78048.429999999993</v>
      </c>
      <c r="E14" s="684">
        <v>54237.258000000002</v>
      </c>
      <c r="F14" s="199">
        <f t="shared" si="2"/>
        <v>69.491798874109321</v>
      </c>
      <c r="G14" s="766" t="s">
        <v>1861</v>
      </c>
      <c r="H14" s="1078">
        <f>E14</f>
        <v>54237.258000000002</v>
      </c>
      <c r="I14" s="1078">
        <f t="shared" si="0"/>
        <v>69.491798874109321</v>
      </c>
      <c r="J14" s="777" t="s">
        <v>1838</v>
      </c>
    </row>
    <row r="15" spans="1:10" ht="30.75" customHeight="1" x14ac:dyDescent="0.25">
      <c r="A15" s="2342"/>
      <c r="B15" s="2345" t="s">
        <v>39</v>
      </c>
      <c r="C15" s="377" t="s">
        <v>15</v>
      </c>
      <c r="D15" s="685">
        <f>D16+D17</f>
        <v>280398.59699999995</v>
      </c>
      <c r="E15" s="685">
        <f>E16+E17</f>
        <v>196140.177</v>
      </c>
      <c r="F15" s="559">
        <f t="shared" si="2"/>
        <v>69.950484452673649</v>
      </c>
      <c r="G15" s="2160"/>
      <c r="H15" s="685">
        <f>H16+H17</f>
        <v>196140.177</v>
      </c>
      <c r="I15" s="1076">
        <f t="shared" si="0"/>
        <v>69.950484452673649</v>
      </c>
      <c r="J15" s="2341"/>
    </row>
    <row r="16" spans="1:10" ht="76.5" customHeight="1" x14ac:dyDescent="0.25">
      <c r="A16" s="2343"/>
      <c r="B16" s="2346"/>
      <c r="C16" s="377" t="s">
        <v>16</v>
      </c>
      <c r="D16" s="685">
        <f>D11</f>
        <v>14436</v>
      </c>
      <c r="E16" s="685">
        <f>E11</f>
        <v>7973.3530000000001</v>
      </c>
      <c r="F16" s="559">
        <f t="shared" si="2"/>
        <v>55.232425879745087</v>
      </c>
      <c r="G16" s="2160"/>
      <c r="H16" s="685">
        <f>H11</f>
        <v>7973.3530000000001</v>
      </c>
      <c r="I16" s="1076">
        <f t="shared" si="0"/>
        <v>55.232425879745087</v>
      </c>
      <c r="J16" s="2341"/>
    </row>
    <row r="17" spans="1:10" ht="98.25" customHeight="1" x14ac:dyDescent="0.25">
      <c r="A17" s="2344"/>
      <c r="B17" s="2347"/>
      <c r="C17" s="377" t="s">
        <v>19</v>
      </c>
      <c r="D17" s="685">
        <f>D8+D13</f>
        <v>265962.59699999995</v>
      </c>
      <c r="E17" s="685">
        <f>E8+E13</f>
        <v>188166.82399999999</v>
      </c>
      <c r="F17" s="559">
        <f t="shared" si="2"/>
        <v>70.749355782535105</v>
      </c>
      <c r="G17" s="445"/>
      <c r="H17" s="685">
        <f>H8+H13</f>
        <v>188166.82399999999</v>
      </c>
      <c r="I17" s="1076">
        <f t="shared" si="0"/>
        <v>70.749355782535105</v>
      </c>
      <c r="J17" s="578"/>
    </row>
    <row r="18" spans="1:10" ht="32.450000000000003" customHeight="1" x14ac:dyDescent="0.25">
      <c r="A18" s="2340" t="s">
        <v>1271</v>
      </c>
      <c r="B18" s="2340"/>
      <c r="C18" s="2340"/>
      <c r="D18" s="2340"/>
      <c r="E18" s="2340"/>
      <c r="F18" s="2340"/>
      <c r="G18" s="2340"/>
      <c r="H18" s="2340"/>
      <c r="I18" s="2340"/>
      <c r="J18" s="2340"/>
    </row>
    <row r="19" spans="1:10" ht="109.5" customHeight="1" x14ac:dyDescent="0.25">
      <c r="A19" s="221" t="s">
        <v>12</v>
      </c>
      <c r="B19" s="146" t="s">
        <v>1272</v>
      </c>
      <c r="C19" s="218" t="s">
        <v>19</v>
      </c>
      <c r="D19" s="685">
        <f>D21+D20</f>
        <v>84504.3</v>
      </c>
      <c r="E19" s="685">
        <f>E21</f>
        <v>33544.71</v>
      </c>
      <c r="F19" s="559">
        <f t="shared" ref="F19:F55" si="3">E19/D19*100</f>
        <v>39.695861630709913</v>
      </c>
      <c r="G19" s="222"/>
      <c r="H19" s="685">
        <f>H21</f>
        <v>33544.71</v>
      </c>
      <c r="I19" s="1075">
        <f t="shared" ref="I19:I55" si="4">H19/D19*100</f>
        <v>39.695861630709913</v>
      </c>
      <c r="J19" s="575"/>
    </row>
    <row r="20" spans="1:10" ht="107.25" customHeight="1" x14ac:dyDescent="0.25">
      <c r="A20" s="444" t="s">
        <v>66</v>
      </c>
      <c r="B20" s="442" t="s">
        <v>1273</v>
      </c>
      <c r="C20" s="443" t="s">
        <v>19</v>
      </c>
      <c r="D20" s="684">
        <v>217.3</v>
      </c>
      <c r="E20" s="684">
        <v>0</v>
      </c>
      <c r="F20" s="199">
        <f t="shared" si="3"/>
        <v>0</v>
      </c>
      <c r="G20" s="761" t="s">
        <v>1862</v>
      </c>
      <c r="H20" s="684">
        <v>0</v>
      </c>
      <c r="I20" s="1077">
        <v>0</v>
      </c>
      <c r="J20" s="576" t="s">
        <v>1504</v>
      </c>
    </row>
    <row r="21" spans="1:10" ht="112.5" customHeight="1" x14ac:dyDescent="0.25">
      <c r="A21" s="220" t="s">
        <v>22</v>
      </c>
      <c r="B21" s="131" t="s">
        <v>1550</v>
      </c>
      <c r="C21" s="219" t="s">
        <v>19</v>
      </c>
      <c r="D21" s="684">
        <v>84287</v>
      </c>
      <c r="E21" s="684">
        <v>33544.71</v>
      </c>
      <c r="F21" s="199">
        <f t="shared" si="3"/>
        <v>39.798201383368728</v>
      </c>
      <c r="G21" s="761" t="s">
        <v>1862</v>
      </c>
      <c r="H21" s="1078">
        <f>E21</f>
        <v>33544.71</v>
      </c>
      <c r="I21" s="1077">
        <f t="shared" si="4"/>
        <v>39.798201383368728</v>
      </c>
      <c r="J21" s="569" t="s">
        <v>1274</v>
      </c>
    </row>
    <row r="22" spans="1:10" ht="207" customHeight="1" x14ac:dyDescent="0.3">
      <c r="A22" s="224"/>
      <c r="B22" s="225" t="s">
        <v>70</v>
      </c>
      <c r="C22" s="218" t="s">
        <v>19</v>
      </c>
      <c r="D22" s="1075">
        <f>D19</f>
        <v>84504.3</v>
      </c>
      <c r="E22" s="1076">
        <f>E19</f>
        <v>33544.71</v>
      </c>
      <c r="F22" s="559">
        <f t="shared" si="3"/>
        <v>39.695861630709913</v>
      </c>
      <c r="G22" s="226"/>
      <c r="H22" s="1076">
        <f>H19</f>
        <v>33544.71</v>
      </c>
      <c r="I22" s="1075">
        <f t="shared" si="4"/>
        <v>39.695861630709913</v>
      </c>
      <c r="J22" s="579"/>
    </row>
    <row r="23" spans="1:10" ht="25.5" customHeight="1" x14ac:dyDescent="0.25">
      <c r="A23" s="2351" t="s">
        <v>1030</v>
      </c>
      <c r="B23" s="2351"/>
      <c r="C23" s="2351"/>
      <c r="D23" s="2351"/>
      <c r="E23" s="2351"/>
      <c r="F23" s="2351"/>
      <c r="G23" s="2351"/>
      <c r="H23" s="2351"/>
      <c r="I23" s="2351"/>
      <c r="J23" s="2351"/>
    </row>
    <row r="24" spans="1:10" ht="30" customHeight="1" x14ac:dyDescent="0.25">
      <c r="A24" s="2352" t="s">
        <v>9</v>
      </c>
      <c r="B24" s="2353" t="s">
        <v>363</v>
      </c>
      <c r="C24" s="227" t="s">
        <v>15</v>
      </c>
      <c r="D24" s="1075">
        <f>D25+D26</f>
        <v>1209041.6299999997</v>
      </c>
      <c r="E24" s="1076">
        <f>E25+E26</f>
        <v>897055.05900000012</v>
      </c>
      <c r="F24" s="559">
        <f t="shared" si="3"/>
        <v>74.195547675227729</v>
      </c>
      <c r="G24" s="226"/>
      <c r="H24" s="1076">
        <f>H25+H26</f>
        <v>897055.05900000012</v>
      </c>
      <c r="I24" s="1075">
        <f t="shared" si="4"/>
        <v>74.195547675227729</v>
      </c>
      <c r="J24" s="579"/>
    </row>
    <row r="25" spans="1:10" ht="93.75" hidden="1" customHeight="1" x14ac:dyDescent="0.25">
      <c r="A25" s="2352"/>
      <c r="B25" s="2353"/>
      <c r="C25" s="228" t="s">
        <v>16</v>
      </c>
      <c r="D25" s="1075">
        <f>D28+D31</f>
        <v>0</v>
      </c>
      <c r="E25" s="1076">
        <f>E28+E31</f>
        <v>0</v>
      </c>
      <c r="F25" s="559">
        <v>0</v>
      </c>
      <c r="G25" s="226"/>
      <c r="H25" s="1076">
        <f>H28+H31</f>
        <v>0</v>
      </c>
      <c r="I25" s="1075">
        <v>0</v>
      </c>
      <c r="J25" s="2354"/>
    </row>
    <row r="26" spans="1:10" ht="98.25" customHeight="1" x14ac:dyDescent="0.25">
      <c r="A26" s="2352"/>
      <c r="B26" s="2353"/>
      <c r="C26" s="228" t="s">
        <v>19</v>
      </c>
      <c r="D26" s="1075">
        <f>D29+D32+D33+D40+D41+D42+D44+D45+D46+D43+D47+D48</f>
        <v>1209041.6299999997</v>
      </c>
      <c r="E26" s="1075">
        <f>E29+E32+E33+E40+E41+E42+E44+E45+E46+E43+E47+E48</f>
        <v>897055.05900000012</v>
      </c>
      <c r="F26" s="559">
        <f t="shared" si="3"/>
        <v>74.195547675227729</v>
      </c>
      <c r="G26" s="229"/>
      <c r="H26" s="1075">
        <f>H29+H32+H33+H40+H41+H42+H44+H45+H46+H43+H47+H48</f>
        <v>897055.05900000012</v>
      </c>
      <c r="I26" s="1075">
        <f t="shared" si="4"/>
        <v>74.195547675227729</v>
      </c>
      <c r="J26" s="2354"/>
    </row>
    <row r="27" spans="1:10" ht="27.75" customHeight="1" x14ac:dyDescent="0.25">
      <c r="A27" s="2348" t="s">
        <v>21</v>
      </c>
      <c r="B27" s="2350" t="s">
        <v>364</v>
      </c>
      <c r="C27" s="230" t="s">
        <v>15</v>
      </c>
      <c r="D27" s="1077">
        <f>D28+D29</f>
        <v>4621.75</v>
      </c>
      <c r="E27" s="1078">
        <f>E28+E29</f>
        <v>4488.95</v>
      </c>
      <c r="F27" s="199">
        <f t="shared" si="3"/>
        <v>97.126629523448898</v>
      </c>
      <c r="G27" s="2355" t="s">
        <v>648</v>
      </c>
      <c r="H27" s="1078">
        <f>H28+H29</f>
        <v>4488.95</v>
      </c>
      <c r="I27" s="1077">
        <f t="shared" si="4"/>
        <v>97.126629523448898</v>
      </c>
      <c r="J27" s="2356"/>
    </row>
    <row r="28" spans="1:10" ht="78.75" hidden="1" customHeight="1" x14ac:dyDescent="0.25">
      <c r="A28" s="2348"/>
      <c r="B28" s="2350"/>
      <c r="C28" s="230" t="s">
        <v>16</v>
      </c>
      <c r="D28" s="1077">
        <v>0</v>
      </c>
      <c r="E28" s="1078">
        <v>0</v>
      </c>
      <c r="F28" s="199">
        <v>0</v>
      </c>
      <c r="G28" s="2355"/>
      <c r="H28" s="1078">
        <v>0</v>
      </c>
      <c r="I28" s="1077">
        <v>0</v>
      </c>
      <c r="J28" s="2356"/>
    </row>
    <row r="29" spans="1:10" ht="96" customHeight="1" x14ac:dyDescent="0.25">
      <c r="A29" s="2348"/>
      <c r="B29" s="2350"/>
      <c r="C29" s="230" t="s">
        <v>19</v>
      </c>
      <c r="D29" s="1077">
        <v>4621.75</v>
      </c>
      <c r="E29" s="1078">
        <v>4488.95</v>
      </c>
      <c r="F29" s="199">
        <f t="shared" si="3"/>
        <v>97.126629523448898</v>
      </c>
      <c r="G29" s="2355"/>
      <c r="H29" s="1078">
        <f>E29</f>
        <v>4488.95</v>
      </c>
      <c r="I29" s="1077">
        <f t="shared" si="4"/>
        <v>97.126629523448898</v>
      </c>
      <c r="J29" s="2356"/>
    </row>
    <row r="30" spans="1:10" ht="63" customHeight="1" x14ac:dyDescent="0.25">
      <c r="A30" s="2348" t="s">
        <v>26</v>
      </c>
      <c r="B30" s="2350" t="s">
        <v>1284</v>
      </c>
      <c r="C30" s="230" t="s">
        <v>15</v>
      </c>
      <c r="D30" s="1077">
        <f>D31+D32</f>
        <v>311896.62</v>
      </c>
      <c r="E30" s="1078">
        <f>E31+E32</f>
        <v>249985.93100000001</v>
      </c>
      <c r="F30" s="199">
        <f t="shared" si="3"/>
        <v>80.150253311497892</v>
      </c>
      <c r="G30" s="2355" t="s">
        <v>649</v>
      </c>
      <c r="H30" s="1078">
        <f>H31+H32</f>
        <v>249985.93100000001</v>
      </c>
      <c r="I30" s="1077">
        <f t="shared" si="4"/>
        <v>80.150253311497892</v>
      </c>
      <c r="J30" s="2356"/>
    </row>
    <row r="31" spans="1:10" ht="131.25" hidden="1" customHeight="1" x14ac:dyDescent="0.25">
      <c r="A31" s="2348"/>
      <c r="B31" s="2350"/>
      <c r="C31" s="230" t="s">
        <v>16</v>
      </c>
      <c r="D31" s="1077">
        <v>0</v>
      </c>
      <c r="E31" s="1078">
        <v>0</v>
      </c>
      <c r="F31" s="199">
        <v>0</v>
      </c>
      <c r="G31" s="2355"/>
      <c r="H31" s="1078">
        <v>0</v>
      </c>
      <c r="I31" s="1077">
        <v>0</v>
      </c>
      <c r="J31" s="2356"/>
    </row>
    <row r="32" spans="1:10" ht="183.75" customHeight="1" x14ac:dyDescent="0.25">
      <c r="A32" s="2348"/>
      <c r="B32" s="2350"/>
      <c r="C32" s="230" t="s">
        <v>19</v>
      </c>
      <c r="D32" s="1077">
        <v>311896.62</v>
      </c>
      <c r="E32" s="1078">
        <v>249985.93100000001</v>
      </c>
      <c r="F32" s="199">
        <f t="shared" si="3"/>
        <v>80.150253311497892</v>
      </c>
      <c r="G32" s="2355"/>
      <c r="H32" s="1078">
        <f t="shared" ref="H32:H43" si="5">E32</f>
        <v>249985.93100000001</v>
      </c>
      <c r="I32" s="1077">
        <f t="shared" si="4"/>
        <v>80.150253311497892</v>
      </c>
      <c r="J32" s="2356"/>
    </row>
    <row r="33" spans="1:13" ht="98.25" customHeight="1" x14ac:dyDescent="0.25">
      <c r="A33" s="775" t="s">
        <v>27</v>
      </c>
      <c r="B33" s="776" t="s">
        <v>1283</v>
      </c>
      <c r="C33" s="230" t="s">
        <v>19</v>
      </c>
      <c r="D33" s="1077">
        <f>D34+D35+D36+D37+D38+D39</f>
        <v>121684.016</v>
      </c>
      <c r="E33" s="1077">
        <f>E34+E35+E36+E37+E38+E39</f>
        <v>82899.508999999991</v>
      </c>
      <c r="F33" s="199">
        <f t="shared" si="3"/>
        <v>68.12686803499318</v>
      </c>
      <c r="G33" s="2364" t="s">
        <v>1285</v>
      </c>
      <c r="H33" s="1078">
        <f t="shared" si="5"/>
        <v>82899.508999999991</v>
      </c>
      <c r="I33" s="1077">
        <f t="shared" si="4"/>
        <v>68.12686803499318</v>
      </c>
      <c r="J33" s="777"/>
    </row>
    <row r="34" spans="1:13" ht="98.25" customHeight="1" x14ac:dyDescent="0.25">
      <c r="A34" s="775" t="s">
        <v>80</v>
      </c>
      <c r="B34" s="582" t="s">
        <v>1275</v>
      </c>
      <c r="C34" s="230" t="s">
        <v>19</v>
      </c>
      <c r="D34" s="1077">
        <v>6868.9629999999997</v>
      </c>
      <c r="E34" s="1078">
        <v>5206.5600000000004</v>
      </c>
      <c r="F34" s="199">
        <f t="shared" si="3"/>
        <v>75.798341030516553</v>
      </c>
      <c r="G34" s="2364"/>
      <c r="H34" s="1078">
        <f>E34</f>
        <v>5206.5600000000004</v>
      </c>
      <c r="I34" s="1077">
        <f t="shared" ref="I34:I39" si="6">H34/D34*100</f>
        <v>75.798341030516553</v>
      </c>
      <c r="J34" s="777"/>
    </row>
    <row r="35" spans="1:13" ht="98.25" customHeight="1" x14ac:dyDescent="0.25">
      <c r="A35" s="775" t="s">
        <v>205</v>
      </c>
      <c r="B35" s="582" t="s">
        <v>1276</v>
      </c>
      <c r="C35" s="230" t="s">
        <v>19</v>
      </c>
      <c r="D35" s="1077">
        <v>55277.42</v>
      </c>
      <c r="E35" s="1078">
        <v>38768.209000000003</v>
      </c>
      <c r="F35" s="199">
        <f t="shared" si="3"/>
        <v>70.133897349044162</v>
      </c>
      <c r="G35" s="2365"/>
      <c r="H35" s="1078">
        <f t="shared" ref="H35:H39" si="7">E35</f>
        <v>38768.209000000003</v>
      </c>
      <c r="I35" s="1077">
        <f t="shared" si="6"/>
        <v>70.133897349044162</v>
      </c>
      <c r="J35" s="777" t="s">
        <v>647</v>
      </c>
    </row>
    <row r="36" spans="1:13" ht="98.25" customHeight="1" x14ac:dyDescent="0.35">
      <c r="A36" s="775" t="s">
        <v>206</v>
      </c>
      <c r="B36" s="582" t="s">
        <v>1277</v>
      </c>
      <c r="C36" s="230" t="s">
        <v>19</v>
      </c>
      <c r="D36" s="1077">
        <v>20055.599999999999</v>
      </c>
      <c r="E36" s="1078">
        <v>14847.904</v>
      </c>
      <c r="F36" s="199">
        <f t="shared" si="3"/>
        <v>74.033706296495751</v>
      </c>
      <c r="G36" s="2365"/>
      <c r="H36" s="1078">
        <f t="shared" si="7"/>
        <v>14847.904</v>
      </c>
      <c r="I36" s="1077">
        <f t="shared" si="6"/>
        <v>74.033706296495751</v>
      </c>
      <c r="J36" s="777"/>
      <c r="M36" s="1384"/>
    </row>
    <row r="37" spans="1:13" ht="98.25" customHeight="1" x14ac:dyDescent="0.25">
      <c r="A37" s="775" t="s">
        <v>207</v>
      </c>
      <c r="B37" s="582" t="s">
        <v>1278</v>
      </c>
      <c r="C37" s="230" t="s">
        <v>19</v>
      </c>
      <c r="D37" s="1077">
        <v>11415.583000000001</v>
      </c>
      <c r="E37" s="1078">
        <v>8547.0419999999995</v>
      </c>
      <c r="F37" s="199">
        <f t="shared" si="3"/>
        <v>74.871708260541752</v>
      </c>
      <c r="G37" s="2365"/>
      <c r="H37" s="1078">
        <f t="shared" si="7"/>
        <v>8547.0419999999995</v>
      </c>
      <c r="I37" s="1077">
        <f t="shared" si="6"/>
        <v>74.871708260541752</v>
      </c>
      <c r="J37" s="777"/>
    </row>
    <row r="38" spans="1:13" ht="98.25" customHeight="1" x14ac:dyDescent="0.25">
      <c r="A38" s="775" t="s">
        <v>1281</v>
      </c>
      <c r="B38" s="582" t="s">
        <v>1279</v>
      </c>
      <c r="C38" s="230" t="s">
        <v>19</v>
      </c>
      <c r="D38" s="1077">
        <v>13214.8</v>
      </c>
      <c r="E38" s="1078">
        <v>4585.7179999999998</v>
      </c>
      <c r="F38" s="199">
        <f t="shared" si="3"/>
        <v>34.701380270605689</v>
      </c>
      <c r="G38" s="2365"/>
      <c r="H38" s="1078">
        <f t="shared" si="7"/>
        <v>4585.7179999999998</v>
      </c>
      <c r="I38" s="1077">
        <f t="shared" si="6"/>
        <v>34.701380270605689</v>
      </c>
      <c r="J38" s="777" t="s">
        <v>647</v>
      </c>
    </row>
    <row r="39" spans="1:13" ht="98.25" customHeight="1" x14ac:dyDescent="0.25">
      <c r="A39" s="775" t="s">
        <v>1282</v>
      </c>
      <c r="B39" s="582" t="s">
        <v>1280</v>
      </c>
      <c r="C39" s="230" t="s">
        <v>19</v>
      </c>
      <c r="D39" s="1077">
        <v>14851.65</v>
      </c>
      <c r="E39" s="1078">
        <v>10944.075999999999</v>
      </c>
      <c r="F39" s="199">
        <f t="shared" si="3"/>
        <v>73.689293782172342</v>
      </c>
      <c r="G39" s="2365"/>
      <c r="H39" s="1078">
        <f t="shared" si="7"/>
        <v>10944.075999999999</v>
      </c>
      <c r="I39" s="1077">
        <f t="shared" si="6"/>
        <v>73.689293782172342</v>
      </c>
      <c r="J39" s="777"/>
    </row>
    <row r="40" spans="1:13" ht="96.75" customHeight="1" x14ac:dyDescent="0.25">
      <c r="A40" s="231" t="s">
        <v>51</v>
      </c>
      <c r="B40" s="232" t="s">
        <v>365</v>
      </c>
      <c r="C40" s="230" t="s">
        <v>19</v>
      </c>
      <c r="D40" s="1077">
        <v>42958.3</v>
      </c>
      <c r="E40" s="1078">
        <v>32183.080999999998</v>
      </c>
      <c r="F40" s="199">
        <f t="shared" si="3"/>
        <v>74.917026511756745</v>
      </c>
      <c r="G40" s="767" t="s">
        <v>650</v>
      </c>
      <c r="H40" s="1078">
        <f t="shared" si="5"/>
        <v>32183.080999999998</v>
      </c>
      <c r="I40" s="1077">
        <f t="shared" si="4"/>
        <v>74.917026511756745</v>
      </c>
      <c r="J40" s="576"/>
    </row>
    <row r="41" spans="1:13" ht="133.5" customHeight="1" x14ac:dyDescent="0.25">
      <c r="A41" s="231" t="s">
        <v>60</v>
      </c>
      <c r="B41" s="232" t="s">
        <v>366</v>
      </c>
      <c r="C41" s="230" t="s">
        <v>19</v>
      </c>
      <c r="D41" s="1077">
        <v>211063.7</v>
      </c>
      <c r="E41" s="1078">
        <v>146100.95000000001</v>
      </c>
      <c r="F41" s="199">
        <f t="shared" si="3"/>
        <v>69.221258795330513</v>
      </c>
      <c r="G41" s="767" t="s">
        <v>651</v>
      </c>
      <c r="H41" s="1078">
        <f t="shared" si="5"/>
        <v>146100.95000000001</v>
      </c>
      <c r="I41" s="1077">
        <f t="shared" si="4"/>
        <v>69.221258795330513</v>
      </c>
      <c r="J41" s="576"/>
    </row>
    <row r="42" spans="1:13" ht="121.5" customHeight="1" x14ac:dyDescent="0.25">
      <c r="A42" s="231" t="s">
        <v>72</v>
      </c>
      <c r="B42" s="232" t="s">
        <v>367</v>
      </c>
      <c r="C42" s="230" t="s">
        <v>19</v>
      </c>
      <c r="D42" s="1077">
        <v>422153.36</v>
      </c>
      <c r="E42" s="1078">
        <v>322141.10399999999</v>
      </c>
      <c r="F42" s="199">
        <f t="shared" si="3"/>
        <v>76.309022863160436</v>
      </c>
      <c r="G42" s="768" t="s">
        <v>652</v>
      </c>
      <c r="H42" s="1078">
        <f t="shared" si="5"/>
        <v>322141.10399999999</v>
      </c>
      <c r="I42" s="1077">
        <f t="shared" si="4"/>
        <v>76.309022863160436</v>
      </c>
      <c r="J42" s="576"/>
    </row>
    <row r="43" spans="1:13" ht="100.5" hidden="1" customHeight="1" x14ac:dyDescent="0.25">
      <c r="A43" s="231" t="s">
        <v>331</v>
      </c>
      <c r="B43" s="232" t="s">
        <v>507</v>
      </c>
      <c r="C43" s="230" t="s">
        <v>19</v>
      </c>
      <c r="D43" s="1077">
        <v>0</v>
      </c>
      <c r="E43" s="1078"/>
      <c r="F43" s="199">
        <v>0</v>
      </c>
      <c r="G43" s="233"/>
      <c r="H43" s="1078">
        <f t="shared" si="5"/>
        <v>0</v>
      </c>
      <c r="I43" s="1077">
        <v>0</v>
      </c>
      <c r="J43" s="576"/>
    </row>
    <row r="44" spans="1:13" ht="282" customHeight="1" x14ac:dyDescent="0.25">
      <c r="A44" s="231" t="s">
        <v>331</v>
      </c>
      <c r="B44" s="232" t="s">
        <v>368</v>
      </c>
      <c r="C44" s="230" t="s">
        <v>19</v>
      </c>
      <c r="D44" s="1077">
        <v>1105.1600000000001</v>
      </c>
      <c r="E44" s="1078">
        <v>1105.1600000000001</v>
      </c>
      <c r="F44" s="199">
        <f t="shared" si="3"/>
        <v>100</v>
      </c>
      <c r="G44" s="768" t="s">
        <v>653</v>
      </c>
      <c r="H44" s="1078">
        <f>E44</f>
        <v>1105.1600000000001</v>
      </c>
      <c r="I44" s="1077">
        <f t="shared" si="4"/>
        <v>100</v>
      </c>
      <c r="J44" s="576"/>
    </row>
    <row r="45" spans="1:13" ht="205.5" customHeight="1" x14ac:dyDescent="0.25">
      <c r="A45" s="231" t="s">
        <v>352</v>
      </c>
      <c r="B45" s="232" t="s">
        <v>369</v>
      </c>
      <c r="C45" s="230" t="s">
        <v>19</v>
      </c>
      <c r="D45" s="1077">
        <v>5503</v>
      </c>
      <c r="E45" s="1078">
        <v>2359.8000000000002</v>
      </c>
      <c r="F45" s="199">
        <f t="shared" si="3"/>
        <v>42.882064328548068</v>
      </c>
      <c r="G45" s="234" t="s">
        <v>1864</v>
      </c>
      <c r="H45" s="1078">
        <f>E45</f>
        <v>2359.8000000000002</v>
      </c>
      <c r="I45" s="1077">
        <f t="shared" si="4"/>
        <v>42.882064328548068</v>
      </c>
      <c r="J45" s="576" t="s">
        <v>1286</v>
      </c>
    </row>
    <row r="46" spans="1:13" ht="104.25" customHeight="1" x14ac:dyDescent="0.25">
      <c r="A46" s="231" t="s">
        <v>508</v>
      </c>
      <c r="B46" s="232" t="s">
        <v>370</v>
      </c>
      <c r="C46" s="230" t="s">
        <v>19</v>
      </c>
      <c r="D46" s="1077">
        <v>160</v>
      </c>
      <c r="E46" s="1078">
        <v>34.704999999999998</v>
      </c>
      <c r="F46" s="199">
        <f t="shared" si="3"/>
        <v>21.690625000000001</v>
      </c>
      <c r="G46" s="233" t="s">
        <v>1653</v>
      </c>
      <c r="H46" s="1078">
        <f>E46</f>
        <v>34.704999999999998</v>
      </c>
      <c r="I46" s="1077">
        <f t="shared" si="4"/>
        <v>21.690625000000001</v>
      </c>
      <c r="J46" s="580" t="s">
        <v>1826</v>
      </c>
    </row>
    <row r="47" spans="1:13" ht="96" customHeight="1" x14ac:dyDescent="0.25">
      <c r="A47" s="568" t="s">
        <v>1151</v>
      </c>
      <c r="B47" s="585" t="s">
        <v>1287</v>
      </c>
      <c r="C47" s="230" t="s">
        <v>19</v>
      </c>
      <c r="D47" s="1077">
        <v>60762.023999999998</v>
      </c>
      <c r="E47" s="1078">
        <v>36960.300000000003</v>
      </c>
      <c r="F47" s="199">
        <f t="shared" si="3"/>
        <v>60.827960569582082</v>
      </c>
      <c r="G47" s="583" t="s">
        <v>650</v>
      </c>
      <c r="H47" s="1078">
        <f>E47</f>
        <v>36960.300000000003</v>
      </c>
      <c r="I47" s="1077">
        <f t="shared" si="4"/>
        <v>60.827960569582082</v>
      </c>
      <c r="J47" s="584" t="s">
        <v>1838</v>
      </c>
    </row>
    <row r="48" spans="1:13" ht="96.75" customHeight="1" x14ac:dyDescent="0.25">
      <c r="A48" s="568" t="s">
        <v>1153</v>
      </c>
      <c r="B48" s="569" t="s">
        <v>1288</v>
      </c>
      <c r="C48" s="230" t="s">
        <v>19</v>
      </c>
      <c r="D48" s="1077">
        <v>27133.7</v>
      </c>
      <c r="E48" s="1078">
        <v>18795.569</v>
      </c>
      <c r="F48" s="199">
        <f t="shared" si="3"/>
        <v>69.27020273681805</v>
      </c>
      <c r="G48" s="762" t="s">
        <v>650</v>
      </c>
      <c r="H48" s="1078">
        <f>E48</f>
        <v>18795.569</v>
      </c>
      <c r="I48" s="1077">
        <f t="shared" si="4"/>
        <v>69.27020273681805</v>
      </c>
      <c r="J48" s="584"/>
    </row>
    <row r="49" spans="1:10" ht="101.25" customHeight="1" x14ac:dyDescent="0.25">
      <c r="A49" s="570" t="s">
        <v>12</v>
      </c>
      <c r="B49" s="571" t="s">
        <v>1289</v>
      </c>
      <c r="C49" s="228" t="s">
        <v>19</v>
      </c>
      <c r="D49" s="1075">
        <f>D50</f>
        <v>250</v>
      </c>
      <c r="E49" s="1075">
        <f>E50</f>
        <v>162.97999999999999</v>
      </c>
      <c r="F49" s="559">
        <f t="shared" si="3"/>
        <v>65.191999999999993</v>
      </c>
      <c r="G49" s="586"/>
      <c r="H49" s="1076">
        <f t="shared" ref="H49:H50" si="8">E49</f>
        <v>162.97999999999999</v>
      </c>
      <c r="I49" s="1075">
        <f t="shared" ref="I49:I50" si="9">H49/D49*100</f>
        <v>65.191999999999993</v>
      </c>
      <c r="J49" s="584"/>
    </row>
    <row r="50" spans="1:10" ht="153.75" customHeight="1" x14ac:dyDescent="0.25">
      <c r="A50" s="568" t="s">
        <v>66</v>
      </c>
      <c r="B50" s="569" t="s">
        <v>1290</v>
      </c>
      <c r="C50" s="230" t="s">
        <v>19</v>
      </c>
      <c r="D50" s="1077">
        <v>250</v>
      </c>
      <c r="E50" s="1078">
        <v>162.97999999999999</v>
      </c>
      <c r="F50" s="199">
        <f t="shared" si="3"/>
        <v>65.191999999999993</v>
      </c>
      <c r="G50" s="762" t="s">
        <v>1863</v>
      </c>
      <c r="H50" s="1078">
        <f t="shared" si="8"/>
        <v>162.97999999999999</v>
      </c>
      <c r="I50" s="1077">
        <f t="shared" si="9"/>
        <v>65.191999999999993</v>
      </c>
      <c r="J50" s="584"/>
    </row>
    <row r="51" spans="1:10" ht="30" customHeight="1" x14ac:dyDescent="0.25">
      <c r="A51" s="2348"/>
      <c r="B51" s="2351" t="s">
        <v>91</v>
      </c>
      <c r="C51" s="228" t="s">
        <v>15</v>
      </c>
      <c r="D51" s="1075">
        <f>D52</f>
        <v>1209291.6299999997</v>
      </c>
      <c r="E51" s="1075">
        <f>E52</f>
        <v>897218.03900000011</v>
      </c>
      <c r="F51" s="559">
        <f t="shared" si="3"/>
        <v>74.193686348428656</v>
      </c>
      <c r="G51" s="2363"/>
      <c r="H51" s="1076">
        <f>E51</f>
        <v>897218.03900000011</v>
      </c>
      <c r="I51" s="1075">
        <f t="shared" si="4"/>
        <v>74.193686348428656</v>
      </c>
      <c r="J51" s="2341"/>
    </row>
    <row r="52" spans="1:10" ht="99" customHeight="1" x14ac:dyDescent="0.25">
      <c r="A52" s="2348"/>
      <c r="B52" s="2351"/>
      <c r="C52" s="228" t="s">
        <v>19</v>
      </c>
      <c r="D52" s="1075">
        <f>D26+D49</f>
        <v>1209291.6299999997</v>
      </c>
      <c r="E52" s="1075">
        <f>E26+E49</f>
        <v>897218.03900000011</v>
      </c>
      <c r="F52" s="559">
        <f t="shared" si="3"/>
        <v>74.193686348428656</v>
      </c>
      <c r="G52" s="2363"/>
      <c r="H52" s="1076">
        <f>E52</f>
        <v>897218.03900000011</v>
      </c>
      <c r="I52" s="1075">
        <f t="shared" si="4"/>
        <v>74.193686348428656</v>
      </c>
      <c r="J52" s="2341"/>
    </row>
    <row r="53" spans="1:10" ht="28.5" customHeight="1" x14ac:dyDescent="0.25">
      <c r="A53" s="2348"/>
      <c r="B53" s="2349" t="s">
        <v>71</v>
      </c>
      <c r="C53" s="228" t="s">
        <v>15</v>
      </c>
      <c r="D53" s="1075">
        <f>D54+D55</f>
        <v>1574194.5269999998</v>
      </c>
      <c r="E53" s="1076">
        <f>E54+E55</f>
        <v>1126902.926</v>
      </c>
      <c r="F53" s="559">
        <f t="shared" si="3"/>
        <v>71.586002026546254</v>
      </c>
      <c r="G53" s="2357"/>
      <c r="H53" s="1076">
        <f>H54+H55</f>
        <v>1126902.926</v>
      </c>
      <c r="I53" s="1075">
        <f t="shared" si="4"/>
        <v>71.586002026546254</v>
      </c>
      <c r="J53" s="2360"/>
    </row>
    <row r="54" spans="1:10" ht="76.5" customHeight="1" x14ac:dyDescent="0.25">
      <c r="A54" s="2348"/>
      <c r="B54" s="2349"/>
      <c r="C54" s="228" t="s">
        <v>16</v>
      </c>
      <c r="D54" s="1075">
        <f>D16</f>
        <v>14436</v>
      </c>
      <c r="E54" s="1075">
        <f>E16</f>
        <v>7973.3530000000001</v>
      </c>
      <c r="F54" s="559">
        <f t="shared" si="3"/>
        <v>55.232425879745087</v>
      </c>
      <c r="G54" s="2358"/>
      <c r="H54" s="1076">
        <f>E54</f>
        <v>7973.3530000000001</v>
      </c>
      <c r="I54" s="1075">
        <f t="shared" si="4"/>
        <v>55.232425879745087</v>
      </c>
      <c r="J54" s="2361"/>
    </row>
    <row r="55" spans="1:10" ht="89.25" customHeight="1" x14ac:dyDescent="0.25">
      <c r="A55" s="2348"/>
      <c r="B55" s="2349"/>
      <c r="C55" s="228" t="s">
        <v>19</v>
      </c>
      <c r="D55" s="1075">
        <f>D52+D22+D17</f>
        <v>1559758.5269999998</v>
      </c>
      <c r="E55" s="1075">
        <f>E52+E22+E17</f>
        <v>1118929.5730000001</v>
      </c>
      <c r="F55" s="559">
        <f t="shared" si="3"/>
        <v>71.737358932867707</v>
      </c>
      <c r="G55" s="2359"/>
      <c r="H55" s="1076">
        <f>E55</f>
        <v>1118929.5730000001</v>
      </c>
      <c r="I55" s="1075">
        <f t="shared" si="4"/>
        <v>71.737358932867707</v>
      </c>
      <c r="J55" s="2362"/>
    </row>
  </sheetData>
  <mergeCells count="31">
    <mergeCell ref="A51:A52"/>
    <mergeCell ref="B51:B52"/>
    <mergeCell ref="G51:G52"/>
    <mergeCell ref="J51:J52"/>
    <mergeCell ref="G33:G34"/>
    <mergeCell ref="G35:G39"/>
    <mergeCell ref="A53:A55"/>
    <mergeCell ref="B53:B55"/>
    <mergeCell ref="A30:A32"/>
    <mergeCell ref="B30:B32"/>
    <mergeCell ref="A23:J23"/>
    <mergeCell ref="A24:A26"/>
    <mergeCell ref="B24:B26"/>
    <mergeCell ref="J25:J26"/>
    <mergeCell ref="A27:A29"/>
    <mergeCell ref="B27:B29"/>
    <mergeCell ref="G27:G29"/>
    <mergeCell ref="J27:J29"/>
    <mergeCell ref="G53:G55"/>
    <mergeCell ref="J53:J55"/>
    <mergeCell ref="G30:G32"/>
    <mergeCell ref="J30:J32"/>
    <mergeCell ref="A18:J18"/>
    <mergeCell ref="A1:J1"/>
    <mergeCell ref="A2:J2"/>
    <mergeCell ref="A3:J3"/>
    <mergeCell ref="A7:J7"/>
    <mergeCell ref="G15:G16"/>
    <mergeCell ref="J15:J16"/>
    <mergeCell ref="A15:A17"/>
    <mergeCell ref="B15:B17"/>
  </mergeCells>
  <phoneticPr fontId="139" type="noConversion"/>
  <pageMargins left="0.78740157480314965" right="0.39370078740157483" top="0.78740157480314965" bottom="0.86614173228346458" header="0.39370078740157483" footer="0.39370078740157483"/>
  <pageSetup paperSize="9" scale="62" firstPageNumber="105" orientation="landscape" useFirstPageNumber="1" r:id="rId1"/>
  <headerFooter>
    <oddFooter>&amp;R&amp;"Times New Roman,обычный"&amp;14&amp;P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T102"/>
  <sheetViews>
    <sheetView zoomScale="85" zoomScaleNormal="85" workbookViewId="0">
      <selection activeCell="B8" sqref="B8:B11"/>
    </sheetView>
  </sheetViews>
  <sheetFormatPr defaultColWidth="11.42578125" defaultRowHeight="18" x14ac:dyDescent="0.25"/>
  <cols>
    <col min="1" max="1" width="8.7109375" style="66" customWidth="1"/>
    <col min="2" max="2" width="45.7109375" style="67" customWidth="1"/>
    <col min="3" max="3" width="15.7109375" style="67" customWidth="1"/>
    <col min="4" max="5" width="17.7109375" style="66" customWidth="1"/>
    <col min="6" max="6" width="12.7109375" style="66" customWidth="1"/>
    <col min="7" max="7" width="35.7109375" style="68" customWidth="1"/>
    <col min="8" max="8" width="17.7109375" style="66" customWidth="1"/>
    <col min="9" max="9" width="12.7109375" style="66" customWidth="1"/>
    <col min="10" max="10" width="30.7109375" style="68"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s="9" customFormat="1" ht="18.75" x14ac:dyDescent="0.25">
      <c r="A1" s="1775" t="s">
        <v>605</v>
      </c>
      <c r="B1" s="1775"/>
      <c r="C1" s="1775"/>
      <c r="D1" s="1775"/>
      <c r="E1" s="1775"/>
      <c r="F1" s="1775"/>
      <c r="G1" s="1775"/>
      <c r="H1" s="1775"/>
      <c r="I1" s="1775"/>
      <c r="J1" s="1775"/>
    </row>
    <row r="2" spans="1:14" s="9" customFormat="1" ht="18.75" x14ac:dyDescent="0.25">
      <c r="A2" s="1775" t="s">
        <v>73</v>
      </c>
      <c r="B2" s="1775"/>
      <c r="C2" s="1775"/>
      <c r="D2" s="1775"/>
      <c r="E2" s="1775"/>
      <c r="F2" s="1775"/>
      <c r="G2" s="1775"/>
      <c r="H2" s="1775"/>
      <c r="I2" s="1775"/>
      <c r="J2" s="1775"/>
    </row>
    <row r="3" spans="1:14" s="9" customFormat="1" ht="18.75" x14ac:dyDescent="0.25">
      <c r="A3" s="1775" t="s">
        <v>29</v>
      </c>
      <c r="B3" s="1775"/>
      <c r="C3" s="1775"/>
      <c r="D3" s="1775"/>
      <c r="E3" s="1775"/>
      <c r="F3" s="1775"/>
      <c r="G3" s="1775"/>
      <c r="H3" s="1775"/>
      <c r="I3" s="1775"/>
      <c r="J3" s="1775"/>
    </row>
    <row r="4" spans="1:14" s="9" customFormat="1" ht="18.75" x14ac:dyDescent="0.3">
      <c r="A4" s="2290" t="s">
        <v>609</v>
      </c>
      <c r="B4" s="2290"/>
      <c r="C4" s="2290"/>
      <c r="D4" s="2290"/>
      <c r="E4" s="2290"/>
      <c r="F4" s="2290"/>
      <c r="G4" s="2366"/>
      <c r="H4" s="2290"/>
      <c r="I4" s="2290"/>
      <c r="J4" s="2290"/>
    </row>
    <row r="5" spans="1:14" s="10" customFormat="1" ht="112.5" x14ac:dyDescent="0.25">
      <c r="A5" s="482" t="s">
        <v>1</v>
      </c>
      <c r="B5" s="109" t="s">
        <v>2</v>
      </c>
      <c r="C5" s="109" t="s">
        <v>3</v>
      </c>
      <c r="D5" s="110" t="s">
        <v>626</v>
      </c>
      <c r="E5" s="111" t="s">
        <v>627</v>
      </c>
      <c r="F5" s="111" t="s">
        <v>4</v>
      </c>
      <c r="G5" s="109" t="s">
        <v>5</v>
      </c>
      <c r="H5" s="109" t="s">
        <v>628</v>
      </c>
      <c r="I5" s="109" t="s">
        <v>6</v>
      </c>
      <c r="J5" s="109" t="s">
        <v>7</v>
      </c>
    </row>
    <row r="6" spans="1:14" s="10" customFormat="1" ht="18.75" x14ac:dyDescent="0.25">
      <c r="A6" s="494">
        <v>1</v>
      </c>
      <c r="B6" s="494">
        <v>2</v>
      </c>
      <c r="C6" s="494">
        <v>3</v>
      </c>
      <c r="D6" s="494">
        <v>4</v>
      </c>
      <c r="E6" s="494">
        <v>5</v>
      </c>
      <c r="F6" s="494">
        <v>6</v>
      </c>
      <c r="G6" s="494">
        <v>7</v>
      </c>
      <c r="H6" s="494">
        <v>8</v>
      </c>
      <c r="I6" s="494">
        <v>9</v>
      </c>
      <c r="J6" s="494">
        <v>10</v>
      </c>
    </row>
    <row r="7" spans="1:14" s="11" customFormat="1" ht="18.75" x14ac:dyDescent="0.25">
      <c r="A7" s="2367" t="s">
        <v>30</v>
      </c>
      <c r="B7" s="2367"/>
      <c r="C7" s="2367"/>
      <c r="D7" s="2367"/>
      <c r="E7" s="2367"/>
      <c r="F7" s="2367"/>
      <c r="G7" s="2367"/>
      <c r="H7" s="2367"/>
      <c r="I7" s="2367"/>
      <c r="J7" s="2367"/>
    </row>
    <row r="8" spans="1:14" s="12" customFormat="1" ht="18.75" x14ac:dyDescent="0.25">
      <c r="A8" s="2368" t="s">
        <v>9</v>
      </c>
      <c r="B8" s="2369" t="s">
        <v>641</v>
      </c>
      <c r="C8" s="498" t="s">
        <v>15</v>
      </c>
      <c r="D8" s="237">
        <f>D9+D10+D11</f>
        <v>75281.899999999994</v>
      </c>
      <c r="E8" s="237">
        <f>E9+E10+E11</f>
        <v>19269.599999999999</v>
      </c>
      <c r="F8" s="237">
        <f>E8/D8*100</f>
        <v>25.596590946827856</v>
      </c>
      <c r="G8" s="2370"/>
      <c r="H8" s="237">
        <f>H9+H10+H11</f>
        <v>18939.899999999998</v>
      </c>
      <c r="I8" s="237">
        <f>H8/D8*100</f>
        <v>25.158637069468227</v>
      </c>
      <c r="J8" s="2371"/>
    </row>
    <row r="9" spans="1:14" s="12" customFormat="1" ht="86.25" customHeight="1" x14ac:dyDescent="0.25">
      <c r="A9" s="2368"/>
      <c r="B9" s="2369"/>
      <c r="C9" s="498" t="s">
        <v>16</v>
      </c>
      <c r="D9" s="237">
        <f>D13</f>
        <v>6941</v>
      </c>
      <c r="E9" s="237">
        <f>E13</f>
        <v>2082.3000000000002</v>
      </c>
      <c r="F9" s="237">
        <f t="shared" ref="F9:F11" si="0">E9/D9*100</f>
        <v>30.000000000000004</v>
      </c>
      <c r="G9" s="2370"/>
      <c r="H9" s="237">
        <f>H13</f>
        <v>2082.3000000000002</v>
      </c>
      <c r="I9" s="237">
        <f t="shared" ref="I9:I11" si="1">H9/D9*100</f>
        <v>30.000000000000004</v>
      </c>
      <c r="J9" s="2371"/>
    </row>
    <row r="10" spans="1:14" s="12" customFormat="1" ht="93.75" x14ac:dyDescent="0.25">
      <c r="A10" s="2368"/>
      <c r="B10" s="2369"/>
      <c r="C10" s="238" t="s">
        <v>19</v>
      </c>
      <c r="D10" s="237">
        <f>D14+D16</f>
        <v>53186.9</v>
      </c>
      <c r="E10" s="237">
        <f>E14+E16</f>
        <v>17187.3</v>
      </c>
      <c r="F10" s="237">
        <f t="shared" si="0"/>
        <v>32.31491213061863</v>
      </c>
      <c r="G10" s="2370"/>
      <c r="H10" s="237">
        <f>H14+H16</f>
        <v>16857.599999999999</v>
      </c>
      <c r="I10" s="237">
        <f t="shared" si="1"/>
        <v>31.695022646553937</v>
      </c>
      <c r="J10" s="2371"/>
    </row>
    <row r="11" spans="1:14" s="12" customFormat="1" ht="54" customHeight="1" x14ac:dyDescent="0.25">
      <c r="A11" s="2368"/>
      <c r="B11" s="2369"/>
      <c r="C11" s="498" t="s">
        <v>20</v>
      </c>
      <c r="D11" s="237">
        <f>D17</f>
        <v>15154</v>
      </c>
      <c r="E11" s="237">
        <f>E17</f>
        <v>0</v>
      </c>
      <c r="F11" s="237">
        <f t="shared" si="0"/>
        <v>0</v>
      </c>
      <c r="G11" s="2370"/>
      <c r="H11" s="237">
        <f>H17</f>
        <v>0</v>
      </c>
      <c r="I11" s="237">
        <f t="shared" si="1"/>
        <v>0</v>
      </c>
      <c r="J11" s="2371"/>
    </row>
    <row r="12" spans="1:14" s="10" customFormat="1" ht="34.5" customHeight="1" x14ac:dyDescent="0.25">
      <c r="A12" s="2381" t="s">
        <v>10</v>
      </c>
      <c r="B12" s="2382" t="s">
        <v>473</v>
      </c>
      <c r="C12" s="496" t="s">
        <v>15</v>
      </c>
      <c r="D12" s="239">
        <f>D13+D14</f>
        <v>56127.9</v>
      </c>
      <c r="E12" s="239">
        <f>E13+E14</f>
        <v>17745.099999999999</v>
      </c>
      <c r="F12" s="239">
        <f>E12/D12*100</f>
        <v>31.615471093698496</v>
      </c>
      <c r="G12" s="2383" t="s">
        <v>852</v>
      </c>
      <c r="H12" s="239">
        <f>H13+H14</f>
        <v>17745.099999999999</v>
      </c>
      <c r="I12" s="239">
        <f>H12/D12*100</f>
        <v>31.615471093698496</v>
      </c>
      <c r="J12" s="2384" t="s">
        <v>853</v>
      </c>
    </row>
    <row r="13" spans="1:14" s="10" customFormat="1" ht="92.25" customHeight="1" x14ac:dyDescent="0.25">
      <c r="A13" s="2381"/>
      <c r="B13" s="2382"/>
      <c r="C13" s="497" t="s">
        <v>16</v>
      </c>
      <c r="D13" s="240">
        <v>6941</v>
      </c>
      <c r="E13" s="240">
        <v>2082.3000000000002</v>
      </c>
      <c r="F13" s="239">
        <f t="shared" ref="F13:F26" si="2">E13/D13*100</f>
        <v>30.000000000000004</v>
      </c>
      <c r="G13" s="2383"/>
      <c r="H13" s="240">
        <v>2082.3000000000002</v>
      </c>
      <c r="I13" s="239">
        <f t="shared" ref="I13:I26" si="3">H13/D13*100</f>
        <v>30.000000000000004</v>
      </c>
      <c r="J13" s="2384"/>
      <c r="K13" s="83"/>
      <c r="L13" s="83"/>
      <c r="N13" s="83"/>
    </row>
    <row r="14" spans="1:14" s="10" customFormat="1" ht="94.5" customHeight="1" x14ac:dyDescent="0.25">
      <c r="A14" s="2381"/>
      <c r="B14" s="2382"/>
      <c r="C14" s="497" t="s">
        <v>19</v>
      </c>
      <c r="D14" s="240">
        <v>49186.9</v>
      </c>
      <c r="E14" s="240">
        <v>15662.8</v>
      </c>
      <c r="F14" s="239">
        <f t="shared" si="2"/>
        <v>31.843437988570123</v>
      </c>
      <c r="G14" s="2383"/>
      <c r="H14" s="240">
        <v>15662.8</v>
      </c>
      <c r="I14" s="239">
        <f t="shared" si="3"/>
        <v>31.843437988570123</v>
      </c>
      <c r="J14" s="2384"/>
      <c r="N14" s="83"/>
    </row>
    <row r="15" spans="1:14" s="10" customFormat="1" ht="94.5" customHeight="1" x14ac:dyDescent="0.25">
      <c r="A15" s="462" t="s">
        <v>11</v>
      </c>
      <c r="B15" s="463" t="s">
        <v>854</v>
      </c>
      <c r="C15" s="480" t="s">
        <v>15</v>
      </c>
      <c r="D15" s="240">
        <f>D16+D17</f>
        <v>19154</v>
      </c>
      <c r="E15" s="240">
        <f>E16+E17</f>
        <v>1524.5</v>
      </c>
      <c r="F15" s="239">
        <f t="shared" si="2"/>
        <v>7.9591730186906133</v>
      </c>
      <c r="G15" s="464" t="s">
        <v>474</v>
      </c>
      <c r="H15" s="240">
        <f>H16+H17</f>
        <v>1194.8</v>
      </c>
      <c r="I15" s="239">
        <f t="shared" si="3"/>
        <v>6.2378615432807765</v>
      </c>
      <c r="J15" s="464"/>
    </row>
    <row r="16" spans="1:14" s="10" customFormat="1" ht="91.5" customHeight="1" x14ac:dyDescent="0.25">
      <c r="A16" s="2381"/>
      <c r="B16" s="2385" t="s">
        <v>855</v>
      </c>
      <c r="C16" s="480" t="s">
        <v>19</v>
      </c>
      <c r="D16" s="240">
        <f>D18</f>
        <v>4000</v>
      </c>
      <c r="E16" s="240">
        <f>E18</f>
        <v>1524.5</v>
      </c>
      <c r="F16" s="239">
        <f t="shared" si="2"/>
        <v>38.112499999999997</v>
      </c>
      <c r="G16" s="2386"/>
      <c r="H16" s="241">
        <f>H18</f>
        <v>1194.8</v>
      </c>
      <c r="I16" s="239">
        <f t="shared" si="3"/>
        <v>29.869999999999997</v>
      </c>
      <c r="J16" s="2386"/>
    </row>
    <row r="17" spans="1:15" s="10" customFormat="1" ht="39.75" customHeight="1" x14ac:dyDescent="0.25">
      <c r="A17" s="2381"/>
      <c r="B17" s="2385"/>
      <c r="C17" s="480" t="s">
        <v>20</v>
      </c>
      <c r="D17" s="240">
        <f>D19+D21+D22</f>
        <v>15154</v>
      </c>
      <c r="E17" s="240">
        <f>E19+E21+E22</f>
        <v>0</v>
      </c>
      <c r="F17" s="239">
        <f t="shared" si="2"/>
        <v>0</v>
      </c>
      <c r="G17" s="2386"/>
      <c r="H17" s="240">
        <f>H20+H21+H22</f>
        <v>0</v>
      </c>
      <c r="I17" s="239">
        <f t="shared" si="3"/>
        <v>0</v>
      </c>
      <c r="J17" s="2386"/>
    </row>
    <row r="18" spans="1:15" s="10" customFormat="1" ht="189" customHeight="1" x14ac:dyDescent="0.25">
      <c r="A18" s="479" t="s">
        <v>31</v>
      </c>
      <c r="B18" s="497" t="s">
        <v>32</v>
      </c>
      <c r="C18" s="480" t="s">
        <v>19</v>
      </c>
      <c r="D18" s="240">
        <v>4000</v>
      </c>
      <c r="E18" s="240">
        <v>1524.5</v>
      </c>
      <c r="F18" s="239">
        <f t="shared" si="2"/>
        <v>38.112499999999997</v>
      </c>
      <c r="G18" s="242" t="s">
        <v>1054</v>
      </c>
      <c r="H18" s="240">
        <v>1194.8</v>
      </c>
      <c r="I18" s="239">
        <f t="shared" si="3"/>
        <v>29.869999999999997</v>
      </c>
      <c r="J18" s="242" t="s">
        <v>1045</v>
      </c>
      <c r="L18" s="83"/>
      <c r="N18" s="84"/>
      <c r="O18" s="83"/>
    </row>
    <row r="19" spans="1:15" s="10" customFormat="1" ht="24" customHeight="1" x14ac:dyDescent="0.25">
      <c r="A19" s="2372" t="s">
        <v>33</v>
      </c>
      <c r="B19" s="2373" t="s">
        <v>34</v>
      </c>
      <c r="C19" s="483" t="s">
        <v>15</v>
      </c>
      <c r="D19" s="477">
        <f>D20</f>
        <v>15050</v>
      </c>
      <c r="E19" s="477">
        <f>E20</f>
        <v>0</v>
      </c>
      <c r="F19" s="239">
        <f t="shared" si="2"/>
        <v>0</v>
      </c>
      <c r="G19" s="2374"/>
      <c r="H19" s="477">
        <f>H20</f>
        <v>0</v>
      </c>
      <c r="I19" s="239">
        <f t="shared" si="3"/>
        <v>0</v>
      </c>
      <c r="J19" s="2375" t="s">
        <v>856</v>
      </c>
    </row>
    <row r="20" spans="1:15" s="10" customFormat="1" ht="69.75" customHeight="1" x14ac:dyDescent="0.25">
      <c r="A20" s="2372"/>
      <c r="B20" s="2373"/>
      <c r="C20" s="483" t="s">
        <v>20</v>
      </c>
      <c r="D20" s="477">
        <v>15050</v>
      </c>
      <c r="E20" s="477">
        <v>0</v>
      </c>
      <c r="F20" s="239">
        <f t="shared" si="2"/>
        <v>0</v>
      </c>
      <c r="G20" s="2374"/>
      <c r="H20" s="477">
        <v>0</v>
      </c>
      <c r="I20" s="239">
        <f t="shared" si="3"/>
        <v>0</v>
      </c>
      <c r="J20" s="2375"/>
    </row>
    <row r="21" spans="1:15" s="10" customFormat="1" ht="76.5" customHeight="1" x14ac:dyDescent="0.25">
      <c r="A21" s="482" t="s">
        <v>35</v>
      </c>
      <c r="B21" s="493" t="s">
        <v>36</v>
      </c>
      <c r="C21" s="483" t="s">
        <v>20</v>
      </c>
      <c r="D21" s="477">
        <v>100</v>
      </c>
      <c r="E21" s="477">
        <v>0</v>
      </c>
      <c r="F21" s="239">
        <f t="shared" si="2"/>
        <v>0</v>
      </c>
      <c r="G21" s="502"/>
      <c r="H21" s="477">
        <v>0</v>
      </c>
      <c r="I21" s="239">
        <f t="shared" si="3"/>
        <v>0</v>
      </c>
      <c r="J21" s="485" t="s">
        <v>857</v>
      </c>
    </row>
    <row r="22" spans="1:15" s="10" customFormat="1" ht="62.25" customHeight="1" x14ac:dyDescent="0.25">
      <c r="A22" s="495" t="s">
        <v>37</v>
      </c>
      <c r="B22" s="496" t="s">
        <v>38</v>
      </c>
      <c r="C22" s="483" t="s">
        <v>20</v>
      </c>
      <c r="D22" s="239">
        <v>4</v>
      </c>
      <c r="E22" s="239">
        <v>0</v>
      </c>
      <c r="F22" s="239">
        <f t="shared" si="2"/>
        <v>0</v>
      </c>
      <c r="G22" s="243"/>
      <c r="H22" s="239">
        <v>0</v>
      </c>
      <c r="I22" s="239">
        <f t="shared" si="3"/>
        <v>0</v>
      </c>
      <c r="J22" s="485" t="s">
        <v>858</v>
      </c>
    </row>
    <row r="23" spans="1:15" ht="18.75" x14ac:dyDescent="0.25">
      <c r="A23" s="2376"/>
      <c r="B23" s="2377" t="s">
        <v>39</v>
      </c>
      <c r="C23" s="244" t="s">
        <v>15</v>
      </c>
      <c r="D23" s="237">
        <f>D24+D25+D26</f>
        <v>75281.899999999994</v>
      </c>
      <c r="E23" s="237">
        <f>E24+E25+E26</f>
        <v>19269.599999999999</v>
      </c>
      <c r="F23" s="245">
        <f t="shared" si="2"/>
        <v>25.596590946827856</v>
      </c>
      <c r="G23" s="2380"/>
      <c r="H23" s="237">
        <f>H24+H25+H26</f>
        <v>18939.899999999998</v>
      </c>
      <c r="I23" s="245">
        <f t="shared" si="3"/>
        <v>25.158637069468227</v>
      </c>
      <c r="J23" s="2380"/>
    </row>
    <row r="24" spans="1:15" ht="78.75" customHeight="1" x14ac:dyDescent="0.25">
      <c r="A24" s="2376"/>
      <c r="B24" s="2378"/>
      <c r="C24" s="244" t="s">
        <v>16</v>
      </c>
      <c r="D24" s="237">
        <f t="shared" ref="D24:E26" si="4">D9</f>
        <v>6941</v>
      </c>
      <c r="E24" s="237">
        <f t="shared" si="4"/>
        <v>2082.3000000000002</v>
      </c>
      <c r="F24" s="245">
        <f t="shared" si="2"/>
        <v>30.000000000000004</v>
      </c>
      <c r="G24" s="2380"/>
      <c r="H24" s="237">
        <f>H9</f>
        <v>2082.3000000000002</v>
      </c>
      <c r="I24" s="245">
        <f t="shared" si="3"/>
        <v>30.000000000000004</v>
      </c>
      <c r="J24" s="2380"/>
    </row>
    <row r="25" spans="1:15" ht="93.75" x14ac:dyDescent="0.25">
      <c r="A25" s="2376"/>
      <c r="B25" s="2379"/>
      <c r="C25" s="244" t="s">
        <v>19</v>
      </c>
      <c r="D25" s="237">
        <f t="shared" si="4"/>
        <v>53186.9</v>
      </c>
      <c r="E25" s="237">
        <f t="shared" si="4"/>
        <v>17187.3</v>
      </c>
      <c r="F25" s="245">
        <f t="shared" si="2"/>
        <v>32.31491213061863</v>
      </c>
      <c r="G25" s="2380"/>
      <c r="H25" s="237">
        <f>H10</f>
        <v>16857.599999999999</v>
      </c>
      <c r="I25" s="245">
        <f t="shared" si="3"/>
        <v>31.695022646553937</v>
      </c>
      <c r="J25" s="2380"/>
    </row>
    <row r="26" spans="1:15" ht="56.25" customHeight="1" x14ac:dyDescent="0.25">
      <c r="A26" s="465"/>
      <c r="B26" s="466"/>
      <c r="C26" s="244" t="s">
        <v>20</v>
      </c>
      <c r="D26" s="237">
        <f t="shared" si="4"/>
        <v>15154</v>
      </c>
      <c r="E26" s="237">
        <f t="shared" si="4"/>
        <v>0</v>
      </c>
      <c r="F26" s="245">
        <f t="shared" si="2"/>
        <v>0</v>
      </c>
      <c r="G26" s="467"/>
      <c r="H26" s="237">
        <f>H11</f>
        <v>0</v>
      </c>
      <c r="I26" s="245">
        <f t="shared" si="3"/>
        <v>0</v>
      </c>
      <c r="J26" s="467"/>
    </row>
    <row r="27" spans="1:15" ht="18.75" x14ac:dyDescent="0.25">
      <c r="A27" s="2387" t="s">
        <v>40</v>
      </c>
      <c r="B27" s="2387"/>
      <c r="C27" s="2387"/>
      <c r="D27" s="2387"/>
      <c r="E27" s="2387"/>
      <c r="F27" s="2387"/>
      <c r="G27" s="2387"/>
      <c r="H27" s="2387"/>
      <c r="I27" s="2387"/>
      <c r="J27" s="2387"/>
    </row>
    <row r="28" spans="1:15" ht="18.75" hidden="1" x14ac:dyDescent="0.25">
      <c r="A28" s="2388" t="s">
        <v>8</v>
      </c>
      <c r="B28" s="2389" t="s">
        <v>859</v>
      </c>
      <c r="C28" s="490" t="s">
        <v>15</v>
      </c>
      <c r="D28" s="471">
        <f>D29</f>
        <v>0</v>
      </c>
      <c r="E28" s="471">
        <f>E29</f>
        <v>0</v>
      </c>
      <c r="F28" s="471">
        <v>0</v>
      </c>
      <c r="G28" s="2159"/>
      <c r="H28" s="471">
        <f>H29</f>
        <v>0</v>
      </c>
      <c r="I28" s="471">
        <v>0</v>
      </c>
      <c r="J28" s="2390"/>
    </row>
    <row r="29" spans="1:15" ht="93.75" hidden="1" x14ac:dyDescent="0.25">
      <c r="A29" s="2388"/>
      <c r="B29" s="2389"/>
      <c r="C29" s="490" t="s">
        <v>19</v>
      </c>
      <c r="D29" s="471">
        <f>D31</f>
        <v>0</v>
      </c>
      <c r="E29" s="471">
        <f>E31</f>
        <v>0</v>
      </c>
      <c r="F29" s="471">
        <v>0</v>
      </c>
      <c r="G29" s="2159"/>
      <c r="H29" s="471">
        <f>H30</f>
        <v>0</v>
      </c>
      <c r="I29" s="471">
        <v>0</v>
      </c>
      <c r="J29" s="2390"/>
    </row>
    <row r="30" spans="1:15" ht="18.75" hidden="1" x14ac:dyDescent="0.25">
      <c r="A30" s="2391" t="s">
        <v>10</v>
      </c>
      <c r="B30" s="2392" t="s">
        <v>860</v>
      </c>
      <c r="C30" s="492" t="s">
        <v>15</v>
      </c>
      <c r="D30" s="477">
        <f>D31</f>
        <v>0</v>
      </c>
      <c r="E30" s="477">
        <f>E31</f>
        <v>0</v>
      </c>
      <c r="F30" s="477">
        <v>0</v>
      </c>
      <c r="G30" s="2375" t="s">
        <v>603</v>
      </c>
      <c r="H30" s="477">
        <f>H31</f>
        <v>0</v>
      </c>
      <c r="I30" s="477">
        <v>0</v>
      </c>
      <c r="J30" s="2375"/>
    </row>
    <row r="31" spans="1:15" ht="95.25" hidden="1" customHeight="1" x14ac:dyDescent="0.25">
      <c r="A31" s="2391"/>
      <c r="B31" s="2392"/>
      <c r="C31" s="492" t="s">
        <v>19</v>
      </c>
      <c r="D31" s="477">
        <f>D32+D33+D34</f>
        <v>0</v>
      </c>
      <c r="E31" s="477">
        <f>E32+E33+E34</f>
        <v>0</v>
      </c>
      <c r="F31" s="477">
        <v>0</v>
      </c>
      <c r="G31" s="2375"/>
      <c r="H31" s="477">
        <v>0</v>
      </c>
      <c r="I31" s="477">
        <v>0</v>
      </c>
      <c r="J31" s="2375"/>
    </row>
    <row r="32" spans="1:15" ht="93.75" hidden="1" customHeight="1" x14ac:dyDescent="0.25">
      <c r="A32" s="491" t="s">
        <v>77</v>
      </c>
      <c r="B32" s="492" t="s">
        <v>538</v>
      </c>
      <c r="C32" s="483" t="s">
        <v>19</v>
      </c>
      <c r="D32" s="477">
        <v>0</v>
      </c>
      <c r="E32" s="477">
        <v>0</v>
      </c>
      <c r="F32" s="477">
        <v>0</v>
      </c>
      <c r="G32" s="485"/>
      <c r="H32" s="477">
        <v>0</v>
      </c>
      <c r="I32" s="477">
        <v>0</v>
      </c>
      <c r="J32" s="485" t="s">
        <v>838</v>
      </c>
    </row>
    <row r="33" spans="1:20" ht="95.25" hidden="1" customHeight="1" x14ac:dyDescent="0.25">
      <c r="A33" s="491" t="s">
        <v>78</v>
      </c>
      <c r="B33" s="492" t="s">
        <v>539</v>
      </c>
      <c r="C33" s="483" t="s">
        <v>19</v>
      </c>
      <c r="D33" s="477">
        <v>0</v>
      </c>
      <c r="E33" s="477">
        <v>0</v>
      </c>
      <c r="F33" s="477">
        <v>0</v>
      </c>
      <c r="G33" s="485"/>
      <c r="H33" s="477">
        <v>0</v>
      </c>
      <c r="I33" s="477">
        <v>0</v>
      </c>
      <c r="J33" s="485" t="s">
        <v>838</v>
      </c>
      <c r="L33" s="88"/>
    </row>
    <row r="34" spans="1:20" ht="92.25" hidden="1" customHeight="1" x14ac:dyDescent="0.25">
      <c r="A34" s="491" t="s">
        <v>248</v>
      </c>
      <c r="B34" s="492" t="s">
        <v>475</v>
      </c>
      <c r="C34" s="483" t="s">
        <v>19</v>
      </c>
      <c r="D34" s="477">
        <v>0</v>
      </c>
      <c r="E34" s="477">
        <v>0</v>
      </c>
      <c r="F34" s="477">
        <v>0</v>
      </c>
      <c r="G34" s="485"/>
      <c r="H34" s="477">
        <v>0</v>
      </c>
      <c r="I34" s="477">
        <v>0</v>
      </c>
      <c r="J34" s="485" t="s">
        <v>838</v>
      </c>
    </row>
    <row r="35" spans="1:20" ht="19.5" customHeight="1" x14ac:dyDescent="0.25">
      <c r="A35" s="2395" t="s">
        <v>304</v>
      </c>
      <c r="B35" s="2398" t="s">
        <v>861</v>
      </c>
      <c r="C35" s="490" t="s">
        <v>15</v>
      </c>
      <c r="D35" s="471">
        <f>D36+D37</f>
        <v>852932.1</v>
      </c>
      <c r="E35" s="471">
        <f>E36+E37</f>
        <v>271313.3</v>
      </c>
      <c r="F35" s="471">
        <f t="shared" ref="F35:F76" si="5">E35/D35*100</f>
        <v>31.809484014026442</v>
      </c>
      <c r="G35" s="2401"/>
      <c r="H35" s="471">
        <f>H36+H37</f>
        <v>247009.5</v>
      </c>
      <c r="I35" s="471">
        <f t="shared" ref="I35:I76" si="6">H35/D35*100</f>
        <v>28.960042657557384</v>
      </c>
      <c r="J35" s="2404"/>
    </row>
    <row r="36" spans="1:20" ht="91.5" customHeight="1" x14ac:dyDescent="0.25">
      <c r="A36" s="2396"/>
      <c r="B36" s="2399"/>
      <c r="C36" s="490" t="s">
        <v>16</v>
      </c>
      <c r="D36" s="471">
        <f>D40+D91</f>
        <v>177841</v>
      </c>
      <c r="E36" s="471">
        <f>E40+E91</f>
        <v>34179.1</v>
      </c>
      <c r="F36" s="471">
        <f t="shared" si="5"/>
        <v>19.218909025477814</v>
      </c>
      <c r="G36" s="2402"/>
      <c r="H36" s="471">
        <f>H40+H91</f>
        <v>34179.1</v>
      </c>
      <c r="I36" s="471">
        <f t="shared" si="6"/>
        <v>19.218909025477814</v>
      </c>
      <c r="J36" s="2405"/>
    </row>
    <row r="37" spans="1:20" ht="90.75" customHeight="1" x14ac:dyDescent="0.25">
      <c r="A37" s="2396"/>
      <c r="B37" s="2399"/>
      <c r="C37" s="490" t="s">
        <v>19</v>
      </c>
      <c r="D37" s="471">
        <f>D41+D43+D46+D58+D84+D92</f>
        <v>675091.1</v>
      </c>
      <c r="E37" s="471">
        <f>E41+E43+E46+E58+E84+E92</f>
        <v>237134.19999999998</v>
      </c>
      <c r="F37" s="471">
        <f t="shared" si="5"/>
        <v>35.126251849565193</v>
      </c>
      <c r="G37" s="2402"/>
      <c r="H37" s="471">
        <f>H41+H43+H46+H58+H84+H92</f>
        <v>212830.4</v>
      </c>
      <c r="I37" s="471">
        <f t="shared" si="6"/>
        <v>31.526174763672639</v>
      </c>
      <c r="J37" s="2405"/>
      <c r="O37" s="84"/>
    </row>
    <row r="38" spans="1:20" ht="57" customHeight="1" x14ac:dyDescent="0.25">
      <c r="A38" s="2397"/>
      <c r="B38" s="2400"/>
      <c r="C38" s="490" t="s">
        <v>20</v>
      </c>
      <c r="D38" s="471">
        <f>D89</f>
        <v>1300</v>
      </c>
      <c r="E38" s="471">
        <f>E89</f>
        <v>0</v>
      </c>
      <c r="F38" s="471">
        <v>0</v>
      </c>
      <c r="G38" s="2403"/>
      <c r="H38" s="471">
        <f>H85</f>
        <v>0</v>
      </c>
      <c r="I38" s="471">
        <v>0</v>
      </c>
      <c r="J38" s="2406"/>
    </row>
    <row r="39" spans="1:20" ht="20.25" customHeight="1" x14ac:dyDescent="0.25">
      <c r="A39" s="2407" t="s">
        <v>66</v>
      </c>
      <c r="B39" s="1717" t="s">
        <v>540</v>
      </c>
      <c r="C39" s="483" t="s">
        <v>15</v>
      </c>
      <c r="D39" s="477">
        <f>D40+D41</f>
        <v>76806</v>
      </c>
      <c r="E39" s="477">
        <f>E40+E41</f>
        <v>0</v>
      </c>
      <c r="F39" s="477">
        <f t="shared" si="5"/>
        <v>0</v>
      </c>
      <c r="G39" s="2410" t="s">
        <v>862</v>
      </c>
      <c r="H39" s="477">
        <f>H40+H41</f>
        <v>0</v>
      </c>
      <c r="I39" s="477">
        <f t="shared" si="6"/>
        <v>0</v>
      </c>
      <c r="J39" s="2413" t="s">
        <v>1006</v>
      </c>
    </row>
    <row r="40" spans="1:20" ht="75" customHeight="1" x14ac:dyDescent="0.25">
      <c r="A40" s="2408"/>
      <c r="B40" s="1718"/>
      <c r="C40" s="483" t="s">
        <v>16</v>
      </c>
      <c r="D40" s="477">
        <v>73306</v>
      </c>
      <c r="E40" s="477">
        <v>0</v>
      </c>
      <c r="F40" s="477">
        <f t="shared" si="5"/>
        <v>0</v>
      </c>
      <c r="G40" s="2411"/>
      <c r="H40" s="477">
        <v>0</v>
      </c>
      <c r="I40" s="477">
        <f t="shared" si="6"/>
        <v>0</v>
      </c>
      <c r="J40" s="2414"/>
    </row>
    <row r="41" spans="1:20" ht="91.5" customHeight="1" x14ac:dyDescent="0.25">
      <c r="A41" s="2409"/>
      <c r="B41" s="1719"/>
      <c r="C41" s="489" t="s">
        <v>19</v>
      </c>
      <c r="D41" s="476">
        <v>3500</v>
      </c>
      <c r="E41" s="476">
        <v>0</v>
      </c>
      <c r="F41" s="476">
        <f t="shared" si="5"/>
        <v>0</v>
      </c>
      <c r="G41" s="2412"/>
      <c r="H41" s="476">
        <v>0</v>
      </c>
      <c r="I41" s="476">
        <f t="shared" si="6"/>
        <v>0</v>
      </c>
      <c r="J41" s="2415"/>
    </row>
    <row r="42" spans="1:20" ht="21" customHeight="1" x14ac:dyDescent="0.25">
      <c r="A42" s="2393" t="s">
        <v>67</v>
      </c>
      <c r="B42" s="1803" t="s">
        <v>863</v>
      </c>
      <c r="C42" s="483" t="s">
        <v>15</v>
      </c>
      <c r="D42" s="477">
        <f>D43</f>
        <v>19840</v>
      </c>
      <c r="E42" s="477">
        <f>E43</f>
        <v>0</v>
      </c>
      <c r="F42" s="477">
        <f t="shared" si="5"/>
        <v>0</v>
      </c>
      <c r="G42" s="2394" t="s">
        <v>476</v>
      </c>
      <c r="H42" s="477">
        <f>H43</f>
        <v>0</v>
      </c>
      <c r="I42" s="477">
        <f t="shared" si="6"/>
        <v>0</v>
      </c>
      <c r="J42" s="2394"/>
    </row>
    <row r="43" spans="1:20" ht="96" customHeight="1" x14ac:dyDescent="0.25">
      <c r="A43" s="2393"/>
      <c r="B43" s="1803"/>
      <c r="C43" s="483" t="s">
        <v>19</v>
      </c>
      <c r="D43" s="477">
        <f>D44+D45</f>
        <v>19840</v>
      </c>
      <c r="E43" s="477">
        <f>E44+E45</f>
        <v>0</v>
      </c>
      <c r="F43" s="477">
        <f t="shared" si="5"/>
        <v>0</v>
      </c>
      <c r="G43" s="2394"/>
      <c r="H43" s="477">
        <v>0</v>
      </c>
      <c r="I43" s="477">
        <f t="shared" si="6"/>
        <v>0</v>
      </c>
      <c r="J43" s="2394"/>
    </row>
    <row r="44" spans="1:20" ht="88.5" customHeight="1" x14ac:dyDescent="0.25">
      <c r="A44" s="482" t="s">
        <v>477</v>
      </c>
      <c r="B44" s="116" t="s">
        <v>541</v>
      </c>
      <c r="C44" s="116" t="s">
        <v>19</v>
      </c>
      <c r="D44" s="477">
        <v>9840</v>
      </c>
      <c r="E44" s="477">
        <v>0</v>
      </c>
      <c r="F44" s="477">
        <f>E44/D44*100</f>
        <v>0</v>
      </c>
      <c r="G44" s="486"/>
      <c r="H44" s="477">
        <v>0</v>
      </c>
      <c r="I44" s="477">
        <f>H44/D44*100</f>
        <v>0</v>
      </c>
      <c r="J44" s="486" t="s">
        <v>864</v>
      </c>
      <c r="O44" s="88"/>
    </row>
    <row r="45" spans="1:20" ht="132.75" customHeight="1" x14ac:dyDescent="0.25">
      <c r="A45" s="482" t="s">
        <v>478</v>
      </c>
      <c r="B45" s="483" t="s">
        <v>542</v>
      </c>
      <c r="C45" s="483" t="s">
        <v>19</v>
      </c>
      <c r="D45" s="477">
        <v>10000</v>
      </c>
      <c r="E45" s="477">
        <v>0</v>
      </c>
      <c r="F45" s="477">
        <f t="shared" si="5"/>
        <v>0</v>
      </c>
      <c r="G45" s="486"/>
      <c r="H45" s="477">
        <v>0</v>
      </c>
      <c r="I45" s="477">
        <f t="shared" si="6"/>
        <v>0</v>
      </c>
      <c r="J45" s="486" t="s">
        <v>864</v>
      </c>
      <c r="K45" s="88"/>
      <c r="L45" s="88"/>
      <c r="T45" s="13" t="s">
        <v>553</v>
      </c>
    </row>
    <row r="46" spans="1:20" ht="96.75" customHeight="1" x14ac:dyDescent="0.25">
      <c r="A46" s="482" t="s">
        <v>106</v>
      </c>
      <c r="B46" s="483" t="s">
        <v>865</v>
      </c>
      <c r="C46" s="483" t="s">
        <v>19</v>
      </c>
      <c r="D46" s="477">
        <f>D48+D50+D52+D53+D54+D55+D56+D57</f>
        <v>639340.4</v>
      </c>
      <c r="E46" s="477">
        <f>E48+E50+E52+E53+E54+E55+E56+E57</f>
        <v>236822.19999999998</v>
      </c>
      <c r="F46" s="477">
        <f>E46/D46*100</f>
        <v>37.041644795167016</v>
      </c>
      <c r="G46" s="484" t="s">
        <v>479</v>
      </c>
      <c r="H46" s="477">
        <f>H48+H50+H52+H53+H54+H55+H56+H57</f>
        <v>212518.39999999999</v>
      </c>
      <c r="I46" s="477">
        <f t="shared" si="6"/>
        <v>33.240258241149782</v>
      </c>
      <c r="J46" s="484"/>
    </row>
    <row r="47" spans="1:20" ht="17.25" customHeight="1" x14ac:dyDescent="0.25">
      <c r="A47" s="2393" t="s">
        <v>561</v>
      </c>
      <c r="B47" s="1803" t="s">
        <v>43</v>
      </c>
      <c r="C47" s="483" t="s">
        <v>15</v>
      </c>
      <c r="D47" s="477">
        <f>D48</f>
        <v>521600</v>
      </c>
      <c r="E47" s="477">
        <f>E48</f>
        <v>219255.6</v>
      </c>
      <c r="F47" s="477">
        <f t="shared" si="5"/>
        <v>42.035199386503066</v>
      </c>
      <c r="G47" s="2394" t="s">
        <v>866</v>
      </c>
      <c r="H47" s="477">
        <f>H48</f>
        <v>195472.7</v>
      </c>
      <c r="I47" s="477">
        <f t="shared" si="6"/>
        <v>37.475594325153381</v>
      </c>
      <c r="J47" s="2394" t="s">
        <v>867</v>
      </c>
    </row>
    <row r="48" spans="1:20" ht="192" customHeight="1" x14ac:dyDescent="0.25">
      <c r="A48" s="2393"/>
      <c r="B48" s="1803"/>
      <c r="C48" s="483" t="s">
        <v>19</v>
      </c>
      <c r="D48" s="477">
        <v>521600</v>
      </c>
      <c r="E48" s="477">
        <v>219255.6</v>
      </c>
      <c r="F48" s="477">
        <f t="shared" si="5"/>
        <v>42.035199386503066</v>
      </c>
      <c r="G48" s="2394"/>
      <c r="H48" s="477">
        <v>195472.7</v>
      </c>
      <c r="I48" s="477">
        <f t="shared" si="6"/>
        <v>37.475594325153381</v>
      </c>
      <c r="J48" s="2394"/>
    </row>
    <row r="49" spans="1:12" ht="112.5" customHeight="1" x14ac:dyDescent="0.25">
      <c r="A49" s="2407" t="s">
        <v>562</v>
      </c>
      <c r="B49" s="1717" t="s">
        <v>45</v>
      </c>
      <c r="C49" s="483" t="s">
        <v>15</v>
      </c>
      <c r="D49" s="477">
        <f>D50</f>
        <v>74000</v>
      </c>
      <c r="E49" s="477">
        <f>E50</f>
        <v>10881.4</v>
      </c>
      <c r="F49" s="477">
        <f t="shared" si="5"/>
        <v>14.704594594594594</v>
      </c>
      <c r="G49" s="2420" t="s">
        <v>1046</v>
      </c>
      <c r="H49" s="477">
        <f>H50</f>
        <v>10881.4</v>
      </c>
      <c r="I49" s="477">
        <f t="shared" si="6"/>
        <v>14.704594594594594</v>
      </c>
      <c r="J49" s="2420" t="s">
        <v>868</v>
      </c>
    </row>
    <row r="50" spans="1:12" ht="138.75" customHeight="1" x14ac:dyDescent="0.25">
      <c r="A50" s="2408"/>
      <c r="B50" s="1718"/>
      <c r="C50" s="1717" t="s">
        <v>19</v>
      </c>
      <c r="D50" s="2423">
        <v>74000</v>
      </c>
      <c r="E50" s="2423">
        <v>10881.4</v>
      </c>
      <c r="F50" s="2423">
        <f t="shared" si="5"/>
        <v>14.704594594594594</v>
      </c>
      <c r="G50" s="2421"/>
      <c r="H50" s="2423">
        <v>10881.4</v>
      </c>
      <c r="I50" s="2423">
        <f t="shared" si="6"/>
        <v>14.704594594594594</v>
      </c>
      <c r="J50" s="2421"/>
      <c r="L50" s="92"/>
    </row>
    <row r="51" spans="1:12" ht="75" customHeight="1" x14ac:dyDescent="0.25">
      <c r="A51" s="2409"/>
      <c r="B51" s="1719"/>
      <c r="C51" s="1719"/>
      <c r="D51" s="2424"/>
      <c r="E51" s="2424"/>
      <c r="F51" s="2424"/>
      <c r="G51" s="2422"/>
      <c r="H51" s="2424"/>
      <c r="I51" s="2424"/>
      <c r="J51" s="2422"/>
      <c r="L51" s="92"/>
    </row>
    <row r="52" spans="1:12" ht="207" customHeight="1" x14ac:dyDescent="0.25">
      <c r="A52" s="482" t="s">
        <v>563</v>
      </c>
      <c r="B52" s="483" t="s">
        <v>46</v>
      </c>
      <c r="C52" s="483" t="s">
        <v>19</v>
      </c>
      <c r="D52" s="477">
        <v>37105.4</v>
      </c>
      <c r="E52" s="477">
        <v>5940.9</v>
      </c>
      <c r="F52" s="477">
        <f t="shared" si="5"/>
        <v>16.010877123006352</v>
      </c>
      <c r="G52" s="484" t="s">
        <v>869</v>
      </c>
      <c r="H52" s="477">
        <v>5438.9</v>
      </c>
      <c r="I52" s="477">
        <f t="shared" si="6"/>
        <v>14.657974311016725</v>
      </c>
      <c r="J52" s="247" t="s">
        <v>867</v>
      </c>
      <c r="K52" s="88"/>
    </row>
    <row r="53" spans="1:12" ht="95.25" customHeight="1" x14ac:dyDescent="0.25">
      <c r="A53" s="482" t="s">
        <v>564</v>
      </c>
      <c r="B53" s="483" t="s">
        <v>47</v>
      </c>
      <c r="C53" s="483" t="s">
        <v>19</v>
      </c>
      <c r="D53" s="477">
        <v>1750</v>
      </c>
      <c r="E53" s="477">
        <v>437.5</v>
      </c>
      <c r="F53" s="477">
        <f t="shared" si="5"/>
        <v>25</v>
      </c>
      <c r="G53" s="474" t="s">
        <v>870</v>
      </c>
      <c r="H53" s="477">
        <v>437.5</v>
      </c>
      <c r="I53" s="477">
        <f t="shared" si="6"/>
        <v>25</v>
      </c>
      <c r="J53" s="247"/>
    </row>
    <row r="54" spans="1:12" ht="89.25" customHeight="1" x14ac:dyDescent="0.25">
      <c r="A54" s="482" t="s">
        <v>565</v>
      </c>
      <c r="B54" s="483" t="s">
        <v>48</v>
      </c>
      <c r="C54" s="483" t="s">
        <v>19</v>
      </c>
      <c r="D54" s="477">
        <v>1000</v>
      </c>
      <c r="E54" s="477">
        <v>250</v>
      </c>
      <c r="F54" s="477">
        <f t="shared" si="5"/>
        <v>25</v>
      </c>
      <c r="G54" s="484" t="s">
        <v>871</v>
      </c>
      <c r="H54" s="477">
        <v>250</v>
      </c>
      <c r="I54" s="477">
        <f t="shared" si="6"/>
        <v>25</v>
      </c>
      <c r="J54" s="247"/>
    </row>
    <row r="55" spans="1:12" ht="117.75" customHeight="1" x14ac:dyDescent="0.25">
      <c r="A55" s="482" t="s">
        <v>566</v>
      </c>
      <c r="B55" s="483" t="s">
        <v>480</v>
      </c>
      <c r="C55" s="483" t="s">
        <v>19</v>
      </c>
      <c r="D55" s="477">
        <v>800</v>
      </c>
      <c r="E55" s="477">
        <v>0</v>
      </c>
      <c r="F55" s="477">
        <f t="shared" si="5"/>
        <v>0</v>
      </c>
      <c r="G55" s="484"/>
      <c r="H55" s="477">
        <v>0</v>
      </c>
      <c r="I55" s="477">
        <f>H55/D55*100</f>
        <v>0</v>
      </c>
      <c r="J55" s="486" t="s">
        <v>872</v>
      </c>
    </row>
    <row r="56" spans="1:12" ht="150.75" customHeight="1" x14ac:dyDescent="0.25">
      <c r="A56" s="482" t="s">
        <v>567</v>
      </c>
      <c r="B56" s="483" t="s">
        <v>49</v>
      </c>
      <c r="C56" s="483" t="s">
        <v>19</v>
      </c>
      <c r="D56" s="477">
        <v>3000</v>
      </c>
      <c r="E56" s="477">
        <v>0</v>
      </c>
      <c r="F56" s="477">
        <f t="shared" si="5"/>
        <v>0</v>
      </c>
      <c r="G56" s="486"/>
      <c r="H56" s="477">
        <v>0</v>
      </c>
      <c r="I56" s="477">
        <f t="shared" si="6"/>
        <v>0</v>
      </c>
      <c r="J56" s="486" t="s">
        <v>872</v>
      </c>
    </row>
    <row r="57" spans="1:12" ht="210" customHeight="1" x14ac:dyDescent="0.25">
      <c r="A57" s="482" t="s">
        <v>568</v>
      </c>
      <c r="B57" s="483" t="s">
        <v>50</v>
      </c>
      <c r="C57" s="483" t="s">
        <v>19</v>
      </c>
      <c r="D57" s="477">
        <v>85</v>
      </c>
      <c r="E57" s="477">
        <v>56.8</v>
      </c>
      <c r="F57" s="477">
        <f t="shared" si="5"/>
        <v>66.82352941176471</v>
      </c>
      <c r="G57" s="484" t="s">
        <v>873</v>
      </c>
      <c r="H57" s="477">
        <v>37.9</v>
      </c>
      <c r="I57" s="477">
        <f t="shared" si="6"/>
        <v>44.588235294117645</v>
      </c>
      <c r="J57" s="486" t="s">
        <v>943</v>
      </c>
    </row>
    <row r="58" spans="1:12" ht="87.75" customHeight="1" x14ac:dyDescent="0.25">
      <c r="A58" s="482" t="s">
        <v>107</v>
      </c>
      <c r="B58" s="483" t="s">
        <v>481</v>
      </c>
      <c r="C58" s="483" t="s">
        <v>19</v>
      </c>
      <c r="D58" s="477">
        <f>D59+D61+D62+D64+D66+D67+D69+D70+D71+D73+D75+D77</f>
        <v>8604.7000000000007</v>
      </c>
      <c r="E58" s="477">
        <f>E60+E61+E63+E65+E66+E68+E69+E70+E72+E74+E76</f>
        <v>0</v>
      </c>
      <c r="F58" s="477">
        <f t="shared" si="5"/>
        <v>0</v>
      </c>
      <c r="G58" s="472" t="s">
        <v>482</v>
      </c>
      <c r="H58" s="477">
        <f>H60+H61+H63+H64+H68+H69+H70+H72+H74+H76</f>
        <v>0</v>
      </c>
      <c r="I58" s="477">
        <f t="shared" si="6"/>
        <v>0</v>
      </c>
      <c r="J58" s="484"/>
    </row>
    <row r="59" spans="1:12" ht="18" hidden="1" customHeight="1" x14ac:dyDescent="0.25">
      <c r="A59" s="2393" t="s">
        <v>483</v>
      </c>
      <c r="B59" s="1803" t="s">
        <v>874</v>
      </c>
      <c r="C59" s="483" t="s">
        <v>15</v>
      </c>
      <c r="D59" s="477">
        <f>D60</f>
        <v>0</v>
      </c>
      <c r="E59" s="477">
        <f>E60</f>
        <v>0</v>
      </c>
      <c r="F59" s="477">
        <v>0</v>
      </c>
      <c r="G59" s="2394"/>
      <c r="H59" s="477">
        <f>H60</f>
        <v>0</v>
      </c>
      <c r="I59" s="477">
        <v>0</v>
      </c>
      <c r="J59" s="2394" t="s">
        <v>838</v>
      </c>
    </row>
    <row r="60" spans="1:12" ht="145.5" hidden="1" customHeight="1" x14ac:dyDescent="0.25">
      <c r="A60" s="2393"/>
      <c r="B60" s="1803"/>
      <c r="C60" s="483" t="s">
        <v>19</v>
      </c>
      <c r="D60" s="477">
        <v>0</v>
      </c>
      <c r="E60" s="477">
        <v>0</v>
      </c>
      <c r="F60" s="477">
        <v>0</v>
      </c>
      <c r="G60" s="2394"/>
      <c r="H60" s="477">
        <v>0</v>
      </c>
      <c r="I60" s="477">
        <v>0</v>
      </c>
      <c r="J60" s="2394"/>
    </row>
    <row r="61" spans="1:12" ht="94.5" customHeight="1" x14ac:dyDescent="0.25">
      <c r="A61" s="482" t="s">
        <v>484</v>
      </c>
      <c r="B61" s="483" t="s">
        <v>485</v>
      </c>
      <c r="C61" s="483" t="s">
        <v>19</v>
      </c>
      <c r="D61" s="477">
        <v>200</v>
      </c>
      <c r="E61" s="477">
        <v>0</v>
      </c>
      <c r="F61" s="477">
        <f t="shared" si="5"/>
        <v>0</v>
      </c>
      <c r="G61" s="484" t="s">
        <v>875</v>
      </c>
      <c r="H61" s="477">
        <v>0</v>
      </c>
      <c r="I61" s="477">
        <f t="shared" si="6"/>
        <v>0</v>
      </c>
      <c r="J61" s="247"/>
    </row>
    <row r="62" spans="1:12" ht="24" customHeight="1" x14ac:dyDescent="0.25">
      <c r="A62" s="2407" t="s">
        <v>486</v>
      </c>
      <c r="B62" s="1717" t="s">
        <v>876</v>
      </c>
      <c r="C62" s="483" t="s">
        <v>15</v>
      </c>
      <c r="D62" s="477">
        <f>D63</f>
        <v>2000</v>
      </c>
      <c r="E62" s="477">
        <f>E63</f>
        <v>0</v>
      </c>
      <c r="F62" s="477">
        <f t="shared" si="5"/>
        <v>0</v>
      </c>
      <c r="G62" s="2416"/>
      <c r="H62" s="477">
        <f>H63</f>
        <v>0</v>
      </c>
      <c r="I62" s="477">
        <f t="shared" si="6"/>
        <v>0</v>
      </c>
      <c r="J62" s="2418" t="s">
        <v>872</v>
      </c>
    </row>
    <row r="63" spans="1:12" ht="99.75" customHeight="1" x14ac:dyDescent="0.25">
      <c r="A63" s="2409"/>
      <c r="B63" s="1719"/>
      <c r="C63" s="483" t="s">
        <v>19</v>
      </c>
      <c r="D63" s="477">
        <v>2000</v>
      </c>
      <c r="E63" s="477">
        <v>0</v>
      </c>
      <c r="F63" s="477">
        <f t="shared" si="5"/>
        <v>0</v>
      </c>
      <c r="G63" s="2417"/>
      <c r="H63" s="477">
        <v>0</v>
      </c>
      <c r="I63" s="477">
        <f t="shared" si="6"/>
        <v>0</v>
      </c>
      <c r="J63" s="2419"/>
    </row>
    <row r="64" spans="1:12" ht="23.25" customHeight="1" x14ac:dyDescent="0.25">
      <c r="A64" s="2407" t="s">
        <v>487</v>
      </c>
      <c r="B64" s="1717" t="s">
        <v>877</v>
      </c>
      <c r="C64" s="488" t="s">
        <v>15</v>
      </c>
      <c r="D64" s="475">
        <f>D65</f>
        <v>2000</v>
      </c>
      <c r="E64" s="475">
        <f>E65</f>
        <v>0</v>
      </c>
      <c r="F64" s="475">
        <f t="shared" si="5"/>
        <v>0</v>
      </c>
      <c r="G64" s="1717" t="s">
        <v>878</v>
      </c>
      <c r="H64" s="503">
        <f>H65</f>
        <v>0</v>
      </c>
      <c r="I64" s="475">
        <f t="shared" si="6"/>
        <v>0</v>
      </c>
      <c r="J64" s="2426" t="s">
        <v>1047</v>
      </c>
    </row>
    <row r="65" spans="1:11" ht="127.5" customHeight="1" x14ac:dyDescent="0.25">
      <c r="A65" s="2409"/>
      <c r="B65" s="1719"/>
      <c r="C65" s="483" t="s">
        <v>19</v>
      </c>
      <c r="D65" s="477">
        <v>2000</v>
      </c>
      <c r="E65" s="477">
        <v>0</v>
      </c>
      <c r="F65" s="477">
        <f t="shared" si="5"/>
        <v>0</v>
      </c>
      <c r="G65" s="1719"/>
      <c r="H65" s="477">
        <v>0</v>
      </c>
      <c r="I65" s="477">
        <f t="shared" si="6"/>
        <v>0</v>
      </c>
      <c r="J65" s="2427"/>
    </row>
    <row r="66" spans="1:11" ht="92.25" hidden="1" customHeight="1" x14ac:dyDescent="0.25">
      <c r="A66" s="482" t="s">
        <v>488</v>
      </c>
      <c r="B66" s="483" t="s">
        <v>879</v>
      </c>
      <c r="C66" s="483" t="s">
        <v>19</v>
      </c>
      <c r="D66" s="477">
        <v>0</v>
      </c>
      <c r="E66" s="477">
        <v>0</v>
      </c>
      <c r="F66" s="477">
        <v>0</v>
      </c>
      <c r="G66" s="485"/>
      <c r="H66" s="477">
        <v>0</v>
      </c>
      <c r="I66" s="477">
        <v>0</v>
      </c>
      <c r="J66" s="485" t="s">
        <v>406</v>
      </c>
    </row>
    <row r="67" spans="1:11" ht="13.5" customHeight="1" x14ac:dyDescent="0.25">
      <c r="A67" s="2393" t="s">
        <v>489</v>
      </c>
      <c r="B67" s="1803" t="s">
        <v>53</v>
      </c>
      <c r="C67" s="248" t="s">
        <v>15</v>
      </c>
      <c r="D67" s="477">
        <f>D68</f>
        <v>500</v>
      </c>
      <c r="E67" s="477">
        <f>E68</f>
        <v>0</v>
      </c>
      <c r="F67" s="477">
        <f t="shared" si="5"/>
        <v>0</v>
      </c>
      <c r="G67" s="2375"/>
      <c r="H67" s="477">
        <f>H68</f>
        <v>0</v>
      </c>
      <c r="I67" s="477">
        <f t="shared" si="6"/>
        <v>0</v>
      </c>
      <c r="J67" s="2428" t="s">
        <v>872</v>
      </c>
    </row>
    <row r="68" spans="1:11" ht="100.5" customHeight="1" x14ac:dyDescent="0.25">
      <c r="A68" s="2393"/>
      <c r="B68" s="1803"/>
      <c r="C68" s="248" t="s">
        <v>19</v>
      </c>
      <c r="D68" s="477">
        <v>500</v>
      </c>
      <c r="E68" s="477">
        <v>0</v>
      </c>
      <c r="F68" s="477">
        <f t="shared" si="5"/>
        <v>0</v>
      </c>
      <c r="G68" s="2375"/>
      <c r="H68" s="477">
        <v>0</v>
      </c>
      <c r="I68" s="477">
        <f t="shared" si="6"/>
        <v>0</v>
      </c>
      <c r="J68" s="2428"/>
    </row>
    <row r="69" spans="1:11" ht="205.5" hidden="1" customHeight="1" x14ac:dyDescent="0.25">
      <c r="A69" s="482" t="s">
        <v>490</v>
      </c>
      <c r="B69" s="483" t="s">
        <v>880</v>
      </c>
      <c r="C69" s="116" t="s">
        <v>19</v>
      </c>
      <c r="D69" s="477">
        <v>0</v>
      </c>
      <c r="E69" s="477">
        <v>0</v>
      </c>
      <c r="F69" s="477">
        <v>0</v>
      </c>
      <c r="G69" s="485"/>
      <c r="H69" s="477">
        <v>0</v>
      </c>
      <c r="I69" s="477">
        <v>0</v>
      </c>
      <c r="J69" s="501" t="s">
        <v>838</v>
      </c>
    </row>
    <row r="70" spans="1:11" ht="101.25" hidden="1" customHeight="1" x14ac:dyDescent="0.25">
      <c r="A70" s="482" t="s">
        <v>491</v>
      </c>
      <c r="B70" s="483" t="s">
        <v>881</v>
      </c>
      <c r="C70" s="483" t="s">
        <v>19</v>
      </c>
      <c r="D70" s="477">
        <v>0</v>
      </c>
      <c r="E70" s="477">
        <v>0</v>
      </c>
      <c r="F70" s="477">
        <v>0</v>
      </c>
      <c r="G70" s="485"/>
      <c r="H70" s="477">
        <v>0</v>
      </c>
      <c r="I70" s="477">
        <v>0</v>
      </c>
      <c r="J70" s="485" t="s">
        <v>406</v>
      </c>
    </row>
    <row r="71" spans="1:11" ht="19.5" customHeight="1" x14ac:dyDescent="0.25">
      <c r="A71" s="2393" t="s">
        <v>569</v>
      </c>
      <c r="B71" s="1803" t="s">
        <v>882</v>
      </c>
      <c r="C71" s="248" t="s">
        <v>15</v>
      </c>
      <c r="D71" s="477">
        <f>D72</f>
        <v>704.7</v>
      </c>
      <c r="E71" s="477">
        <f>E72</f>
        <v>0</v>
      </c>
      <c r="F71" s="477">
        <f t="shared" si="5"/>
        <v>0</v>
      </c>
      <c r="G71" s="2375"/>
      <c r="H71" s="477">
        <f>H72</f>
        <v>0</v>
      </c>
      <c r="I71" s="477">
        <f t="shared" si="6"/>
        <v>0</v>
      </c>
      <c r="J71" s="2375" t="s">
        <v>872</v>
      </c>
    </row>
    <row r="72" spans="1:11" ht="93.75" customHeight="1" x14ac:dyDescent="0.25">
      <c r="A72" s="2393"/>
      <c r="B72" s="1803"/>
      <c r="C72" s="116" t="s">
        <v>19</v>
      </c>
      <c r="D72" s="477">
        <v>704.7</v>
      </c>
      <c r="E72" s="477">
        <v>0</v>
      </c>
      <c r="F72" s="477">
        <f t="shared" si="5"/>
        <v>0</v>
      </c>
      <c r="G72" s="2375"/>
      <c r="H72" s="477">
        <v>0</v>
      </c>
      <c r="I72" s="477">
        <f t="shared" si="6"/>
        <v>0</v>
      </c>
      <c r="J72" s="2375"/>
    </row>
    <row r="73" spans="1:11" ht="18.75" x14ac:dyDescent="0.25">
      <c r="A73" s="2393" t="s">
        <v>570</v>
      </c>
      <c r="B73" s="1803" t="s">
        <v>883</v>
      </c>
      <c r="C73" s="248" t="s">
        <v>15</v>
      </c>
      <c r="D73" s="477">
        <f>D74</f>
        <v>2500</v>
      </c>
      <c r="E73" s="477">
        <f>E74</f>
        <v>0</v>
      </c>
      <c r="F73" s="477">
        <f t="shared" si="5"/>
        <v>0</v>
      </c>
      <c r="G73" s="2179" t="s">
        <v>1008</v>
      </c>
      <c r="H73" s="477">
        <f>H74</f>
        <v>0</v>
      </c>
      <c r="I73" s="477">
        <f t="shared" si="6"/>
        <v>0</v>
      </c>
      <c r="J73" s="2425" t="s">
        <v>1007</v>
      </c>
    </row>
    <row r="74" spans="1:11" ht="93.75" customHeight="1" x14ac:dyDescent="0.25">
      <c r="A74" s="2393"/>
      <c r="B74" s="1803"/>
      <c r="C74" s="116" t="s">
        <v>19</v>
      </c>
      <c r="D74" s="477">
        <v>2500</v>
      </c>
      <c r="E74" s="477">
        <v>0</v>
      </c>
      <c r="F74" s="477">
        <f t="shared" si="5"/>
        <v>0</v>
      </c>
      <c r="G74" s="2179"/>
      <c r="H74" s="477">
        <v>0</v>
      </c>
      <c r="I74" s="477">
        <f t="shared" si="6"/>
        <v>0</v>
      </c>
      <c r="J74" s="2425"/>
    </row>
    <row r="75" spans="1:11" ht="19.5" customHeight="1" x14ac:dyDescent="0.25">
      <c r="A75" s="2393" t="s">
        <v>571</v>
      </c>
      <c r="B75" s="1803" t="s">
        <v>54</v>
      </c>
      <c r="C75" s="248" t="s">
        <v>15</v>
      </c>
      <c r="D75" s="477">
        <f>D76</f>
        <v>700</v>
      </c>
      <c r="E75" s="477">
        <f>E76</f>
        <v>0</v>
      </c>
      <c r="F75" s="477">
        <f t="shared" si="5"/>
        <v>0</v>
      </c>
      <c r="G75" s="2394"/>
      <c r="H75" s="477">
        <f>H76</f>
        <v>0</v>
      </c>
      <c r="I75" s="477">
        <f t="shared" si="6"/>
        <v>0</v>
      </c>
      <c r="J75" s="2394" t="s">
        <v>884</v>
      </c>
    </row>
    <row r="76" spans="1:11" ht="96.75" customHeight="1" x14ac:dyDescent="0.25">
      <c r="A76" s="2393"/>
      <c r="B76" s="1803"/>
      <c r="C76" s="116" t="s">
        <v>19</v>
      </c>
      <c r="D76" s="477">
        <v>700</v>
      </c>
      <c r="E76" s="477">
        <v>0</v>
      </c>
      <c r="F76" s="477">
        <f t="shared" si="5"/>
        <v>0</v>
      </c>
      <c r="G76" s="2394"/>
      <c r="H76" s="477">
        <v>0</v>
      </c>
      <c r="I76" s="477">
        <f t="shared" si="6"/>
        <v>0</v>
      </c>
      <c r="J76" s="2394"/>
    </row>
    <row r="77" spans="1:11" ht="115.5" customHeight="1" x14ac:dyDescent="0.25">
      <c r="A77" s="246" t="s">
        <v>572</v>
      </c>
      <c r="B77" s="116" t="s">
        <v>55</v>
      </c>
      <c r="C77" s="2429" t="s">
        <v>885</v>
      </c>
      <c r="D77" s="2429"/>
      <c r="E77" s="2429"/>
      <c r="F77" s="2429"/>
      <c r="G77" s="2429"/>
      <c r="H77" s="2429"/>
      <c r="I77" s="2429"/>
      <c r="J77" s="2429"/>
      <c r="K77" s="13" t="s">
        <v>886</v>
      </c>
    </row>
    <row r="78" spans="1:11" ht="59.25" customHeight="1" x14ac:dyDescent="0.25">
      <c r="A78" s="479" t="s">
        <v>573</v>
      </c>
      <c r="B78" s="480" t="s">
        <v>56</v>
      </c>
      <c r="C78" s="2429" t="s">
        <v>887</v>
      </c>
      <c r="D78" s="2429"/>
      <c r="E78" s="2429"/>
      <c r="F78" s="2429"/>
      <c r="G78" s="2429"/>
      <c r="H78" s="2429"/>
      <c r="I78" s="2429"/>
      <c r="J78" s="2429"/>
    </row>
    <row r="79" spans="1:11" ht="41.25" customHeight="1" x14ac:dyDescent="0.25">
      <c r="A79" s="249" t="s">
        <v>574</v>
      </c>
      <c r="B79" s="250" t="s">
        <v>57</v>
      </c>
      <c r="C79" s="2429"/>
      <c r="D79" s="2429"/>
      <c r="E79" s="2429"/>
      <c r="F79" s="2429"/>
      <c r="G79" s="2429"/>
      <c r="H79" s="2429"/>
      <c r="I79" s="2429"/>
      <c r="J79" s="2429"/>
    </row>
    <row r="80" spans="1:11" ht="92.25" customHeight="1" x14ac:dyDescent="0.25">
      <c r="A80" s="249" t="s">
        <v>575</v>
      </c>
      <c r="B80" s="480" t="s">
        <v>58</v>
      </c>
      <c r="C80" s="2429"/>
      <c r="D80" s="2429"/>
      <c r="E80" s="2429"/>
      <c r="F80" s="2429"/>
      <c r="G80" s="2429"/>
      <c r="H80" s="2429"/>
      <c r="I80" s="2429"/>
      <c r="J80" s="2429"/>
    </row>
    <row r="81" spans="1:11" ht="114.75" customHeight="1" x14ac:dyDescent="0.25">
      <c r="A81" s="249" t="s">
        <v>576</v>
      </c>
      <c r="B81" s="480" t="s">
        <v>888</v>
      </c>
      <c r="C81" s="2429" t="s">
        <v>889</v>
      </c>
      <c r="D81" s="2429"/>
      <c r="E81" s="2429"/>
      <c r="F81" s="2429"/>
      <c r="G81" s="2429"/>
      <c r="H81" s="2429"/>
      <c r="I81" s="2429"/>
      <c r="J81" s="2429"/>
    </row>
    <row r="82" spans="1:11" ht="132" customHeight="1" x14ac:dyDescent="0.25">
      <c r="A82" s="249" t="s">
        <v>577</v>
      </c>
      <c r="B82" s="480" t="s">
        <v>59</v>
      </c>
      <c r="C82" s="2430" t="s">
        <v>890</v>
      </c>
      <c r="D82" s="2431"/>
      <c r="E82" s="2431"/>
      <c r="F82" s="2431"/>
      <c r="G82" s="2431"/>
      <c r="H82" s="2431"/>
      <c r="I82" s="2431"/>
      <c r="J82" s="2432"/>
    </row>
    <row r="83" spans="1:11" ht="18" customHeight="1" x14ac:dyDescent="0.25">
      <c r="A83" s="2372" t="s">
        <v>108</v>
      </c>
      <c r="B83" s="2433" t="s">
        <v>492</v>
      </c>
      <c r="C83" s="480" t="s">
        <v>15</v>
      </c>
      <c r="D83" s="240">
        <f>D84+D85</f>
        <v>4050</v>
      </c>
      <c r="E83" s="240">
        <f>E84+E85</f>
        <v>312</v>
      </c>
      <c r="F83" s="477">
        <f>E83/D83*100</f>
        <v>7.7037037037037042</v>
      </c>
      <c r="G83" s="2434" t="s">
        <v>495</v>
      </c>
      <c r="H83" s="240">
        <f>H84+H85</f>
        <v>312</v>
      </c>
      <c r="I83" s="477">
        <f>H83/D83*100</f>
        <v>7.7037037037037042</v>
      </c>
      <c r="J83" s="2435"/>
    </row>
    <row r="84" spans="1:11" ht="90.75" customHeight="1" x14ac:dyDescent="0.25">
      <c r="A84" s="2372"/>
      <c r="B84" s="2433"/>
      <c r="C84" s="480" t="s">
        <v>19</v>
      </c>
      <c r="D84" s="240">
        <f>D86+D88</f>
        <v>2750</v>
      </c>
      <c r="E84" s="240">
        <f>E86+E88</f>
        <v>312</v>
      </c>
      <c r="F84" s="477">
        <f t="shared" ref="F84:F100" si="7">E84/D84*100</f>
        <v>11.345454545454546</v>
      </c>
      <c r="G84" s="2434"/>
      <c r="H84" s="240">
        <f>H86+H88</f>
        <v>312</v>
      </c>
      <c r="I84" s="477">
        <f t="shared" ref="I84:I100" si="8">H84/D84*100</f>
        <v>11.345454545454546</v>
      </c>
      <c r="J84" s="2435"/>
    </row>
    <row r="85" spans="1:11" ht="39" customHeight="1" x14ac:dyDescent="0.25">
      <c r="A85" s="2372"/>
      <c r="B85" s="2433"/>
      <c r="C85" s="480" t="s">
        <v>20</v>
      </c>
      <c r="D85" s="240">
        <f>D89</f>
        <v>1300</v>
      </c>
      <c r="E85" s="240">
        <f>E89</f>
        <v>0</v>
      </c>
      <c r="F85" s="477">
        <v>0</v>
      </c>
      <c r="G85" s="2434"/>
      <c r="H85" s="240">
        <f>H89</f>
        <v>0</v>
      </c>
      <c r="I85" s="477">
        <v>0</v>
      </c>
      <c r="J85" s="2435"/>
    </row>
    <row r="86" spans="1:11" ht="93.75" x14ac:dyDescent="0.25">
      <c r="A86" s="479" t="s">
        <v>493</v>
      </c>
      <c r="B86" s="480" t="s">
        <v>62</v>
      </c>
      <c r="C86" s="480" t="s">
        <v>19</v>
      </c>
      <c r="D86" s="240">
        <v>1250</v>
      </c>
      <c r="E86" s="240">
        <v>312</v>
      </c>
      <c r="F86" s="477">
        <f t="shared" si="7"/>
        <v>24.959999999999997</v>
      </c>
      <c r="G86" s="481" t="s">
        <v>891</v>
      </c>
      <c r="H86" s="240">
        <v>312</v>
      </c>
      <c r="I86" s="477">
        <f t="shared" si="8"/>
        <v>24.959999999999997</v>
      </c>
      <c r="J86" s="481"/>
    </row>
    <row r="87" spans="1:11" ht="20.25" customHeight="1" x14ac:dyDescent="0.25">
      <c r="A87" s="2449" t="s">
        <v>494</v>
      </c>
      <c r="B87" s="2452" t="s">
        <v>892</v>
      </c>
      <c r="C87" s="480" t="s">
        <v>15</v>
      </c>
      <c r="D87" s="240">
        <f>D88+D89</f>
        <v>2800</v>
      </c>
      <c r="E87" s="240">
        <f>E88+E89</f>
        <v>0</v>
      </c>
      <c r="F87" s="477">
        <f t="shared" si="7"/>
        <v>0</v>
      </c>
      <c r="G87" s="2455"/>
      <c r="H87" s="240">
        <f>H88+H89</f>
        <v>0</v>
      </c>
      <c r="I87" s="477">
        <f t="shared" si="8"/>
        <v>0</v>
      </c>
      <c r="J87" s="2458" t="s">
        <v>1009</v>
      </c>
    </row>
    <row r="88" spans="1:11" ht="93.75" customHeight="1" x14ac:dyDescent="0.25">
      <c r="A88" s="2450"/>
      <c r="B88" s="2453"/>
      <c r="C88" s="480" t="s">
        <v>19</v>
      </c>
      <c r="D88" s="240">
        <v>1500</v>
      </c>
      <c r="E88" s="240">
        <v>0</v>
      </c>
      <c r="F88" s="477">
        <f t="shared" si="7"/>
        <v>0</v>
      </c>
      <c r="G88" s="2456"/>
      <c r="H88" s="240">
        <v>0</v>
      </c>
      <c r="I88" s="477">
        <f t="shared" si="8"/>
        <v>0</v>
      </c>
      <c r="J88" s="2459"/>
    </row>
    <row r="89" spans="1:11" ht="38.25" customHeight="1" x14ac:dyDescent="0.25">
      <c r="A89" s="2451"/>
      <c r="B89" s="2454"/>
      <c r="C89" s="478" t="s">
        <v>20</v>
      </c>
      <c r="D89" s="251">
        <v>1300</v>
      </c>
      <c r="E89" s="251">
        <v>0</v>
      </c>
      <c r="F89" s="477">
        <f t="shared" si="7"/>
        <v>0</v>
      </c>
      <c r="G89" s="2457"/>
      <c r="H89" s="251">
        <v>0</v>
      </c>
      <c r="I89" s="477">
        <f t="shared" si="8"/>
        <v>0</v>
      </c>
      <c r="J89" s="2460"/>
    </row>
    <row r="90" spans="1:11" ht="19.5" customHeight="1" x14ac:dyDescent="0.25">
      <c r="A90" s="2449" t="s">
        <v>457</v>
      </c>
      <c r="B90" s="2452" t="s">
        <v>893</v>
      </c>
      <c r="C90" s="478" t="s">
        <v>15</v>
      </c>
      <c r="D90" s="251">
        <f>D91+D92</f>
        <v>105591</v>
      </c>
      <c r="E90" s="251">
        <f>E91+E92</f>
        <v>34179.1</v>
      </c>
      <c r="F90" s="476">
        <f>E90/D90*100</f>
        <v>32.369330719474199</v>
      </c>
      <c r="G90" s="2455" t="s">
        <v>1055</v>
      </c>
      <c r="H90" s="251">
        <f>H91+H92</f>
        <v>34179.1</v>
      </c>
      <c r="I90" s="476">
        <f>H90/D90*100</f>
        <v>32.369330719474199</v>
      </c>
      <c r="J90" s="2458"/>
    </row>
    <row r="91" spans="1:11" ht="100.5" customHeight="1" x14ac:dyDescent="0.25">
      <c r="A91" s="2450"/>
      <c r="B91" s="2453"/>
      <c r="C91" s="478" t="s">
        <v>16</v>
      </c>
      <c r="D91" s="251">
        <v>104535</v>
      </c>
      <c r="E91" s="251">
        <v>34179.1</v>
      </c>
      <c r="F91" s="526">
        <f>E91/D91*100</f>
        <v>32.69632180609365</v>
      </c>
      <c r="G91" s="2456"/>
      <c r="H91" s="251">
        <v>34179.1</v>
      </c>
      <c r="I91" s="476">
        <f>H91/D91*100</f>
        <v>32.69632180609365</v>
      </c>
      <c r="J91" s="2459"/>
      <c r="K91" s="88"/>
    </row>
    <row r="92" spans="1:11" ht="123" customHeight="1" x14ac:dyDescent="0.25">
      <c r="A92" s="2451"/>
      <c r="B92" s="2454"/>
      <c r="C92" s="478" t="s">
        <v>19</v>
      </c>
      <c r="D92" s="251">
        <v>1056</v>
      </c>
      <c r="E92" s="251">
        <v>0</v>
      </c>
      <c r="F92" s="476">
        <f>E92/D92*100</f>
        <v>0</v>
      </c>
      <c r="G92" s="2457"/>
      <c r="H92" s="251">
        <v>0</v>
      </c>
      <c r="I92" s="476">
        <f>H92/D92*100</f>
        <v>0</v>
      </c>
      <c r="J92" s="2460"/>
    </row>
    <row r="93" spans="1:11" ht="20.25" customHeight="1" x14ac:dyDescent="0.25">
      <c r="A93" s="2436"/>
      <c r="B93" s="2439" t="s">
        <v>64</v>
      </c>
      <c r="C93" s="500" t="s">
        <v>15</v>
      </c>
      <c r="D93" s="106">
        <f>D94+D95+D96</f>
        <v>854232.1</v>
      </c>
      <c r="E93" s="106">
        <f>E94+E95+E96</f>
        <v>271313.3</v>
      </c>
      <c r="F93" s="471">
        <f t="shared" si="7"/>
        <v>31.761075239387516</v>
      </c>
      <c r="G93" s="2442"/>
      <c r="H93" s="106">
        <f>H94+H95+H96</f>
        <v>247009.57</v>
      </c>
      <c r="I93" s="471">
        <f t="shared" si="8"/>
        <v>28.915978455972329</v>
      </c>
      <c r="J93" s="1726"/>
    </row>
    <row r="94" spans="1:11" ht="87.75" customHeight="1" x14ac:dyDescent="0.25">
      <c r="A94" s="2437"/>
      <c r="B94" s="2440"/>
      <c r="C94" s="244" t="s">
        <v>16</v>
      </c>
      <c r="D94" s="106">
        <f>D36</f>
        <v>177841</v>
      </c>
      <c r="E94" s="106">
        <f>E36</f>
        <v>34179.1</v>
      </c>
      <c r="F94" s="471">
        <f t="shared" si="7"/>
        <v>19.218909025477814</v>
      </c>
      <c r="G94" s="2443"/>
      <c r="H94" s="106">
        <f>H36</f>
        <v>34179.1</v>
      </c>
      <c r="I94" s="471">
        <f t="shared" si="8"/>
        <v>19.218909025477814</v>
      </c>
      <c r="J94" s="1727"/>
    </row>
    <row r="95" spans="1:11" ht="91.5" customHeight="1" x14ac:dyDescent="0.25">
      <c r="A95" s="2437"/>
      <c r="B95" s="2440"/>
      <c r="C95" s="500" t="s">
        <v>19</v>
      </c>
      <c r="D95" s="471">
        <f>D29+D37</f>
        <v>675091.1</v>
      </c>
      <c r="E95" s="471">
        <f>E37</f>
        <v>237134.19999999998</v>
      </c>
      <c r="F95" s="471">
        <f t="shared" si="7"/>
        <v>35.126251849565193</v>
      </c>
      <c r="G95" s="2443"/>
      <c r="H95" s="471">
        <v>212830.47</v>
      </c>
      <c r="I95" s="471">
        <f t="shared" si="8"/>
        <v>31.52618513264358</v>
      </c>
      <c r="J95" s="1727"/>
    </row>
    <row r="96" spans="1:11" ht="57.75" customHeight="1" x14ac:dyDescent="0.25">
      <c r="A96" s="2438"/>
      <c r="B96" s="2441"/>
      <c r="C96" s="505" t="s">
        <v>20</v>
      </c>
      <c r="D96" s="473">
        <f>D38</f>
        <v>1300</v>
      </c>
      <c r="E96" s="473">
        <f>E38</f>
        <v>0</v>
      </c>
      <c r="F96" s="473">
        <v>0</v>
      </c>
      <c r="G96" s="2444"/>
      <c r="H96" s="473">
        <f>H38</f>
        <v>0</v>
      </c>
      <c r="I96" s="473">
        <v>0</v>
      </c>
      <c r="J96" s="1728"/>
    </row>
    <row r="97" spans="1:10" ht="18.75" x14ac:dyDescent="0.25">
      <c r="A97" s="2445"/>
      <c r="B97" s="2446" t="s">
        <v>23</v>
      </c>
      <c r="C97" s="244" t="s">
        <v>15</v>
      </c>
      <c r="D97" s="237">
        <f>D98+D99+D100</f>
        <v>929514</v>
      </c>
      <c r="E97" s="237">
        <f>E98+E99+E100</f>
        <v>290582.89999999997</v>
      </c>
      <c r="F97" s="471">
        <f t="shared" si="7"/>
        <v>31.261809935084351</v>
      </c>
      <c r="G97" s="2435"/>
      <c r="H97" s="237">
        <f>H98+H99+H100</f>
        <v>265949.47000000003</v>
      </c>
      <c r="I97" s="471">
        <f t="shared" si="8"/>
        <v>28.611669108803099</v>
      </c>
      <c r="J97" s="2435"/>
    </row>
    <row r="98" spans="1:10" ht="75" x14ac:dyDescent="0.25">
      <c r="A98" s="2445"/>
      <c r="B98" s="2447"/>
      <c r="C98" s="244" t="s">
        <v>16</v>
      </c>
      <c r="D98" s="237">
        <f t="shared" ref="D98:E100" si="9">D24+D94</f>
        <v>184782</v>
      </c>
      <c r="E98" s="237">
        <f t="shared" si="9"/>
        <v>36261.4</v>
      </c>
      <c r="F98" s="471">
        <f t="shared" si="7"/>
        <v>19.623881113961318</v>
      </c>
      <c r="G98" s="2435"/>
      <c r="H98" s="237">
        <f>H24+H94</f>
        <v>36261.4</v>
      </c>
      <c r="I98" s="471">
        <f t="shared" si="8"/>
        <v>19.623881113961318</v>
      </c>
      <c r="J98" s="2435"/>
    </row>
    <row r="99" spans="1:10" ht="93.75" x14ac:dyDescent="0.25">
      <c r="A99" s="2445"/>
      <c r="B99" s="2447"/>
      <c r="C99" s="244" t="s">
        <v>19</v>
      </c>
      <c r="D99" s="237">
        <f t="shared" si="9"/>
        <v>728278</v>
      </c>
      <c r="E99" s="237">
        <f t="shared" si="9"/>
        <v>254321.49999999997</v>
      </c>
      <c r="F99" s="471">
        <f t="shared" si="7"/>
        <v>34.920936785128752</v>
      </c>
      <c r="G99" s="2435"/>
      <c r="H99" s="237">
        <f>H25+H95</f>
        <v>229688.07</v>
      </c>
      <c r="I99" s="471">
        <f t="shared" si="8"/>
        <v>31.538515511933628</v>
      </c>
      <c r="J99" s="2435"/>
    </row>
    <row r="100" spans="1:10" ht="57" customHeight="1" x14ac:dyDescent="0.25">
      <c r="A100" s="2445"/>
      <c r="B100" s="2448"/>
      <c r="C100" s="244" t="s">
        <v>20</v>
      </c>
      <c r="D100" s="237">
        <f t="shared" si="9"/>
        <v>16454</v>
      </c>
      <c r="E100" s="237">
        <f t="shared" si="9"/>
        <v>0</v>
      </c>
      <c r="F100" s="471">
        <f t="shared" si="7"/>
        <v>0</v>
      </c>
      <c r="G100" s="2435"/>
      <c r="H100" s="237">
        <f>H26+H96</f>
        <v>0</v>
      </c>
      <c r="I100" s="471">
        <f t="shared" si="8"/>
        <v>0</v>
      </c>
      <c r="J100" s="2435"/>
    </row>
    <row r="102" spans="1:10" x14ac:dyDescent="0.25">
      <c r="E102" s="84"/>
    </row>
  </sheetData>
  <mergeCells count="112">
    <mergeCell ref="A93:A96"/>
    <mergeCell ref="B93:B96"/>
    <mergeCell ref="G93:G96"/>
    <mergeCell ref="J93:J96"/>
    <mergeCell ref="A97:A100"/>
    <mergeCell ref="B97:B100"/>
    <mergeCell ref="G97:G100"/>
    <mergeCell ref="J97:J100"/>
    <mergeCell ref="A87:A89"/>
    <mergeCell ref="B87:B89"/>
    <mergeCell ref="G87:G89"/>
    <mergeCell ref="J87:J89"/>
    <mergeCell ref="A90:A92"/>
    <mergeCell ref="B90:B92"/>
    <mergeCell ref="G90:G92"/>
    <mergeCell ref="J90:J92"/>
    <mergeCell ref="C81:J81"/>
    <mergeCell ref="C82:J82"/>
    <mergeCell ref="A83:A85"/>
    <mergeCell ref="B83:B85"/>
    <mergeCell ref="G83:G85"/>
    <mergeCell ref="J83:J85"/>
    <mergeCell ref="A75:A76"/>
    <mergeCell ref="B75:B76"/>
    <mergeCell ref="G75:G76"/>
    <mergeCell ref="J75:J76"/>
    <mergeCell ref="C77:J77"/>
    <mergeCell ref="C78:J80"/>
    <mergeCell ref="A71:A72"/>
    <mergeCell ref="B71:B72"/>
    <mergeCell ref="G71:G72"/>
    <mergeCell ref="J71:J72"/>
    <mergeCell ref="A73:A74"/>
    <mergeCell ref="B73:B74"/>
    <mergeCell ref="G73:G74"/>
    <mergeCell ref="J73:J74"/>
    <mergeCell ref="A64:A65"/>
    <mergeCell ref="B64:B65"/>
    <mergeCell ref="G64:G65"/>
    <mergeCell ref="J64:J65"/>
    <mergeCell ref="A67:A68"/>
    <mergeCell ref="B67:B68"/>
    <mergeCell ref="G67:G68"/>
    <mergeCell ref="J67:J68"/>
    <mergeCell ref="A59:A60"/>
    <mergeCell ref="B59:B60"/>
    <mergeCell ref="G59:G60"/>
    <mergeCell ref="J59:J60"/>
    <mergeCell ref="A62:A63"/>
    <mergeCell ref="B62:B63"/>
    <mergeCell ref="G62:G63"/>
    <mergeCell ref="J62:J63"/>
    <mergeCell ref="A49:A51"/>
    <mergeCell ref="B49:B51"/>
    <mergeCell ref="G49:G51"/>
    <mergeCell ref="J49:J51"/>
    <mergeCell ref="C50:C51"/>
    <mergeCell ref="D50:D51"/>
    <mergeCell ref="E50:E51"/>
    <mergeCell ref="F50:F51"/>
    <mergeCell ref="H50:H51"/>
    <mergeCell ref="I50:I51"/>
    <mergeCell ref="A42:A43"/>
    <mergeCell ref="B42:B43"/>
    <mergeCell ref="G42:G43"/>
    <mergeCell ref="J42:J43"/>
    <mergeCell ref="A47:A48"/>
    <mergeCell ref="B47:B48"/>
    <mergeCell ref="G47:G48"/>
    <mergeCell ref="J47:J48"/>
    <mergeCell ref="A35:A38"/>
    <mergeCell ref="B35:B38"/>
    <mergeCell ref="G35:G38"/>
    <mergeCell ref="J35:J38"/>
    <mergeCell ref="A39:A41"/>
    <mergeCell ref="B39:B41"/>
    <mergeCell ref="G39:G41"/>
    <mergeCell ref="J39:J41"/>
    <mergeCell ref="A27:J27"/>
    <mergeCell ref="A28:A29"/>
    <mergeCell ref="B28:B29"/>
    <mergeCell ref="G28:G29"/>
    <mergeCell ref="J28:J29"/>
    <mergeCell ref="A30:A31"/>
    <mergeCell ref="B30:B31"/>
    <mergeCell ref="G30:G31"/>
    <mergeCell ref="J30:J31"/>
    <mergeCell ref="A19:A20"/>
    <mergeCell ref="B19:B20"/>
    <mergeCell ref="G19:G20"/>
    <mergeCell ref="J19:J20"/>
    <mergeCell ref="A23:A25"/>
    <mergeCell ref="B23:B25"/>
    <mergeCell ref="G23:G25"/>
    <mergeCell ref="J23:J25"/>
    <mergeCell ref="A12:A14"/>
    <mergeCell ref="B12:B14"/>
    <mergeCell ref="G12:G14"/>
    <mergeCell ref="J12:J14"/>
    <mergeCell ref="A16:A17"/>
    <mergeCell ref="B16:B17"/>
    <mergeCell ref="G16:G17"/>
    <mergeCell ref="J16:J17"/>
    <mergeCell ref="A1:J1"/>
    <mergeCell ref="A2:J2"/>
    <mergeCell ref="A3:J3"/>
    <mergeCell ref="A4:J4"/>
    <mergeCell ref="A7:J7"/>
    <mergeCell ref="A8:A11"/>
    <mergeCell ref="B8:B11"/>
    <mergeCell ref="G8:G11"/>
    <mergeCell ref="J8:J11"/>
  </mergeCells>
  <pageMargins left="0.78740157480314965" right="0.39370078740157483" top="0.78740157480314965" bottom="0.78740157480314965" header="0.31496062992125984" footer="0.39370078740157483"/>
  <pageSetup paperSize="9" scale="62" firstPageNumber="152" orientation="landscape" useFirstPageNumber="1" r:id="rId1"/>
  <headerFooter>
    <oddFooter>&amp;R&amp;"Times New Roman,обычный"&amp;14&amp;P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U87"/>
  <sheetViews>
    <sheetView view="pageBreakPreview" topLeftCell="A79" zoomScale="60" zoomScaleNormal="70" zoomScalePageLayoutView="40" workbookViewId="0">
      <selection activeCell="A68" sqref="A68:J68"/>
    </sheetView>
  </sheetViews>
  <sheetFormatPr defaultColWidth="9.140625" defaultRowHeight="15" x14ac:dyDescent="0.25"/>
  <cols>
    <col min="1" max="1" width="8.7109375" style="1582" customWidth="1"/>
    <col min="2" max="2" width="45.7109375" style="1582" customWidth="1"/>
    <col min="3" max="3" width="15.7109375" style="1582" customWidth="1"/>
    <col min="4" max="5" width="17.7109375" style="1582" customWidth="1"/>
    <col min="6" max="6" width="16.140625" style="1582" customWidth="1"/>
    <col min="7" max="7" width="35.7109375" style="1583" customWidth="1"/>
    <col min="8" max="8" width="17.42578125" style="1582" customWidth="1"/>
    <col min="9" max="9" width="16.28515625" style="1582" customWidth="1"/>
    <col min="10" max="10" width="29.42578125" style="1584" customWidth="1"/>
    <col min="11" max="11" width="9.140625" style="1582" hidden="1" customWidth="1"/>
    <col min="12" max="16384" width="9.140625" style="1582"/>
  </cols>
  <sheetData>
    <row r="1" spans="1:21" ht="45" customHeight="1" x14ac:dyDescent="0.25">
      <c r="A1" s="1775" t="s">
        <v>610</v>
      </c>
      <c r="B1" s="1775"/>
      <c r="C1" s="1775"/>
      <c r="D1" s="1775"/>
      <c r="E1" s="1775"/>
      <c r="F1" s="1775"/>
      <c r="G1" s="1775"/>
      <c r="H1" s="1775"/>
      <c r="I1" s="1775"/>
      <c r="J1" s="1775"/>
    </row>
    <row r="2" spans="1:21" ht="47.45" customHeight="1" x14ac:dyDescent="0.25">
      <c r="A2" s="1775" t="s">
        <v>1472</v>
      </c>
      <c r="B2" s="1775"/>
      <c r="C2" s="1775"/>
      <c r="D2" s="1775"/>
      <c r="E2" s="1775"/>
      <c r="F2" s="1775"/>
      <c r="G2" s="1775"/>
      <c r="H2" s="1775"/>
      <c r="I2" s="1775"/>
      <c r="J2" s="1775"/>
      <c r="K2" s="1582" t="s">
        <v>886</v>
      </c>
    </row>
    <row r="3" spans="1:21" ht="23.45" customHeight="1" x14ac:dyDescent="0.25">
      <c r="A3" s="1775" t="s">
        <v>1718</v>
      </c>
      <c r="B3" s="1775"/>
      <c r="C3" s="1775"/>
      <c r="D3" s="1775"/>
      <c r="E3" s="1775"/>
      <c r="F3" s="1775"/>
      <c r="G3" s="1775"/>
      <c r="H3" s="1775"/>
      <c r="I3" s="1775"/>
      <c r="J3" s="1775"/>
    </row>
    <row r="4" spans="1:21" ht="18.75" x14ac:dyDescent="0.3">
      <c r="A4" s="213"/>
      <c r="B4" s="1477"/>
      <c r="C4" s="1477"/>
      <c r="D4" s="1477"/>
      <c r="E4" s="1477"/>
      <c r="F4" s="1477"/>
      <c r="G4" s="942"/>
      <c r="H4" s="1460"/>
      <c r="I4" s="1460"/>
      <c r="J4" s="943"/>
    </row>
    <row r="5" spans="1:21" ht="117.6" customHeight="1" x14ac:dyDescent="0.25">
      <c r="A5" s="1464" t="s">
        <v>1</v>
      </c>
      <c r="B5" s="1424" t="s">
        <v>2</v>
      </c>
      <c r="C5" s="1424" t="s">
        <v>3</v>
      </c>
      <c r="D5" s="110" t="s">
        <v>1263</v>
      </c>
      <c r="E5" s="111" t="s">
        <v>1714</v>
      </c>
      <c r="F5" s="111" t="s">
        <v>4</v>
      </c>
      <c r="G5" s="1424" t="s">
        <v>5</v>
      </c>
      <c r="H5" s="1424" t="s">
        <v>1715</v>
      </c>
      <c r="I5" s="1424" t="s">
        <v>6</v>
      </c>
      <c r="J5" s="165" t="s">
        <v>7</v>
      </c>
    </row>
    <row r="6" spans="1:21" ht="18" customHeight="1" x14ac:dyDescent="0.25">
      <c r="A6" s="1424">
        <v>1</v>
      </c>
      <c r="B6" s="1424">
        <v>2</v>
      </c>
      <c r="C6" s="1424">
        <v>3</v>
      </c>
      <c r="D6" s="1424">
        <v>4</v>
      </c>
      <c r="E6" s="1424">
        <v>5</v>
      </c>
      <c r="F6" s="1424">
        <v>6</v>
      </c>
      <c r="G6" s="1424">
        <v>7</v>
      </c>
      <c r="H6" s="1424">
        <v>8</v>
      </c>
      <c r="I6" s="1424">
        <v>9</v>
      </c>
      <c r="J6" s="1424">
        <v>10</v>
      </c>
    </row>
    <row r="7" spans="1:21" ht="39.6" customHeight="1" x14ac:dyDescent="0.25">
      <c r="A7" s="2469" t="s">
        <v>2094</v>
      </c>
      <c r="B7" s="2469"/>
      <c r="C7" s="2469"/>
      <c r="D7" s="2469"/>
      <c r="E7" s="2469"/>
      <c r="F7" s="2469"/>
      <c r="G7" s="2469"/>
      <c r="H7" s="2469"/>
      <c r="I7" s="2469"/>
      <c r="J7" s="2469"/>
    </row>
    <row r="8" spans="1:21" ht="102.75" customHeight="1" x14ac:dyDescent="0.25">
      <c r="A8" s="1466" t="s">
        <v>9</v>
      </c>
      <c r="B8" s="1432" t="s">
        <v>452</v>
      </c>
      <c r="C8" s="1472" t="s">
        <v>19</v>
      </c>
      <c r="D8" s="1444">
        <f>D9+D10+D11+D13+D14+D15+D16</f>
        <v>84578.880000000005</v>
      </c>
      <c r="E8" s="1444">
        <f>E9+E10+E11+E13+E14+E15+E16</f>
        <v>66009.64</v>
      </c>
      <c r="F8" s="1444">
        <f>E8/D8*100</f>
        <v>78.045062786359892</v>
      </c>
      <c r="G8" s="1458"/>
      <c r="H8" s="1444">
        <f>H9+H10+H11+H13+H14+H15+H16</f>
        <v>66009.64</v>
      </c>
      <c r="I8" s="1444">
        <f>H8/D8*100</f>
        <v>78.045062786359892</v>
      </c>
      <c r="J8" s="1472"/>
    </row>
    <row r="9" spans="1:21" ht="269.25" customHeight="1" x14ac:dyDescent="0.25">
      <c r="A9" s="1467" t="s">
        <v>21</v>
      </c>
      <c r="B9" s="1419" t="s">
        <v>1530</v>
      </c>
      <c r="C9" s="1470" t="s">
        <v>19</v>
      </c>
      <c r="D9" s="1434">
        <v>532</v>
      </c>
      <c r="E9" s="1429">
        <v>343.5</v>
      </c>
      <c r="F9" s="1434">
        <f t="shared" ref="F9:F14" si="0">E9/D9*100</f>
        <v>64.567669172932327</v>
      </c>
      <c r="G9" s="1470" t="s">
        <v>1916</v>
      </c>
      <c r="H9" s="1429">
        <v>343.5</v>
      </c>
      <c r="I9" s="1434">
        <f t="shared" ref="I9:I70" si="1">H9/D9*100</f>
        <v>64.567669172932327</v>
      </c>
      <c r="J9" s="1470" t="s">
        <v>1917</v>
      </c>
    </row>
    <row r="10" spans="1:21" ht="377.25" customHeight="1" x14ac:dyDescent="0.25">
      <c r="A10" s="1467" t="s">
        <v>26</v>
      </c>
      <c r="B10" s="1423" t="s">
        <v>1531</v>
      </c>
      <c r="C10" s="1470" t="s">
        <v>19</v>
      </c>
      <c r="D10" s="1434">
        <v>3400</v>
      </c>
      <c r="E10" s="1429">
        <v>2244.8000000000002</v>
      </c>
      <c r="F10" s="1434">
        <f t="shared" si="0"/>
        <v>66.023529411764713</v>
      </c>
      <c r="G10" s="1470" t="s">
        <v>1918</v>
      </c>
      <c r="H10" s="1429">
        <v>2244.8000000000002</v>
      </c>
      <c r="I10" s="1434">
        <f t="shared" si="1"/>
        <v>66.023529411764713</v>
      </c>
      <c r="J10" s="1470" t="s">
        <v>1964</v>
      </c>
      <c r="U10" s="1583"/>
    </row>
    <row r="11" spans="1:21" ht="409.6" customHeight="1" x14ac:dyDescent="0.25">
      <c r="A11" s="1478" t="s">
        <v>27</v>
      </c>
      <c r="B11" s="1505" t="s">
        <v>744</v>
      </c>
      <c r="C11" s="236" t="s">
        <v>19</v>
      </c>
      <c r="D11" s="1434">
        <v>49959.38</v>
      </c>
      <c r="E11" s="1429">
        <v>41542.9</v>
      </c>
      <c r="F11" s="1434">
        <f>E11/D11*100</f>
        <v>83.153353784614623</v>
      </c>
      <c r="G11" s="236" t="s">
        <v>1919</v>
      </c>
      <c r="H11" s="1429">
        <v>41542.9</v>
      </c>
      <c r="I11" s="1434">
        <f t="shared" si="1"/>
        <v>83.153353784614623</v>
      </c>
      <c r="J11" s="1470"/>
    </row>
    <row r="12" spans="1:21" ht="92.25" customHeight="1" x14ac:dyDescent="0.25">
      <c r="A12" s="806"/>
      <c r="B12" s="1505" t="s">
        <v>1508</v>
      </c>
      <c r="C12" s="236"/>
      <c r="D12" s="1058"/>
      <c r="E12" s="1079"/>
      <c r="F12" s="1058"/>
      <c r="G12" s="236" t="s">
        <v>1920</v>
      </c>
      <c r="H12" s="1079"/>
      <c r="I12" s="1058"/>
      <c r="J12" s="236"/>
    </row>
    <row r="13" spans="1:21" ht="183" customHeight="1" x14ac:dyDescent="0.25">
      <c r="A13" s="1467" t="s">
        <v>51</v>
      </c>
      <c r="B13" s="1423" t="s">
        <v>1473</v>
      </c>
      <c r="C13" s="1470" t="s">
        <v>19</v>
      </c>
      <c r="D13" s="1434">
        <v>480</v>
      </c>
      <c r="E13" s="1429">
        <v>336</v>
      </c>
      <c r="F13" s="1434">
        <f t="shared" si="0"/>
        <v>70</v>
      </c>
      <c r="G13" s="1470" t="s">
        <v>1921</v>
      </c>
      <c r="H13" s="1429">
        <v>336</v>
      </c>
      <c r="I13" s="1434">
        <f t="shared" si="1"/>
        <v>70</v>
      </c>
      <c r="J13" s="1470" t="s">
        <v>1922</v>
      </c>
    </row>
    <row r="14" spans="1:21" ht="218.25" customHeight="1" x14ac:dyDescent="0.25">
      <c r="A14" s="1467" t="s">
        <v>60</v>
      </c>
      <c r="B14" s="1423" t="s">
        <v>1474</v>
      </c>
      <c r="C14" s="1470" t="s">
        <v>19</v>
      </c>
      <c r="D14" s="1434">
        <v>21000</v>
      </c>
      <c r="E14" s="1429">
        <v>14239.57</v>
      </c>
      <c r="F14" s="1434">
        <f t="shared" si="0"/>
        <v>67.807476190476194</v>
      </c>
      <c r="G14" s="1470" t="s">
        <v>1923</v>
      </c>
      <c r="H14" s="1429">
        <f>E14</f>
        <v>14239.57</v>
      </c>
      <c r="I14" s="1434">
        <f t="shared" si="1"/>
        <v>67.807476190476194</v>
      </c>
      <c r="J14" s="1470" t="s">
        <v>689</v>
      </c>
    </row>
    <row r="15" spans="1:21" ht="306.75" customHeight="1" x14ac:dyDescent="0.25">
      <c r="A15" s="1478" t="s">
        <v>72</v>
      </c>
      <c r="B15" s="1423" t="s">
        <v>1475</v>
      </c>
      <c r="C15" s="920" t="s">
        <v>19</v>
      </c>
      <c r="D15" s="1434">
        <v>468</v>
      </c>
      <c r="E15" s="1434">
        <v>312</v>
      </c>
      <c r="F15" s="1434">
        <f>E15/D15*100</f>
        <v>66.666666666666657</v>
      </c>
      <c r="G15" s="1470" t="s">
        <v>1987</v>
      </c>
      <c r="H15" s="1434">
        <v>312</v>
      </c>
      <c r="I15" s="1434">
        <f>H15/D15*100</f>
        <v>66.666666666666657</v>
      </c>
      <c r="J15" s="1470" t="s">
        <v>1924</v>
      </c>
    </row>
    <row r="16" spans="1:21" ht="255" customHeight="1" x14ac:dyDescent="0.25">
      <c r="A16" s="1478" t="s">
        <v>331</v>
      </c>
      <c r="B16" s="1423" t="s">
        <v>1476</v>
      </c>
      <c r="C16" s="1470" t="s">
        <v>19</v>
      </c>
      <c r="D16" s="1434">
        <v>8739.5</v>
      </c>
      <c r="E16" s="1429">
        <v>6990.87</v>
      </c>
      <c r="F16" s="1434">
        <f>E16/D16*100</f>
        <v>79.991647119400426</v>
      </c>
      <c r="G16" s="1423" t="s">
        <v>1925</v>
      </c>
      <c r="H16" s="1429">
        <v>6990.87</v>
      </c>
      <c r="I16" s="1434">
        <f t="shared" si="1"/>
        <v>79.991647119400426</v>
      </c>
      <c r="J16" s="1470"/>
    </row>
    <row r="17" spans="1:10" ht="93" customHeight="1" x14ac:dyDescent="0.25">
      <c r="A17" s="1466" t="s">
        <v>12</v>
      </c>
      <c r="B17" s="1422" t="s">
        <v>453</v>
      </c>
      <c r="C17" s="1472" t="s">
        <v>19</v>
      </c>
      <c r="D17" s="1444">
        <f>D18+D19+D20</f>
        <v>1250</v>
      </c>
      <c r="E17" s="1444">
        <f>E18+E19+E20</f>
        <v>800</v>
      </c>
      <c r="F17" s="1444">
        <f t="shared" ref="F17:F87" si="2">E17/D17*100</f>
        <v>64</v>
      </c>
      <c r="G17" s="1472"/>
      <c r="H17" s="1444">
        <f>H18+H19+H20</f>
        <v>800</v>
      </c>
      <c r="I17" s="1444">
        <f t="shared" si="1"/>
        <v>64</v>
      </c>
      <c r="J17" s="1472"/>
    </row>
    <row r="18" spans="1:10" ht="283.5" customHeight="1" x14ac:dyDescent="0.25">
      <c r="A18" s="1467" t="s">
        <v>13</v>
      </c>
      <c r="B18" s="1423" t="s">
        <v>745</v>
      </c>
      <c r="C18" s="1470" t="s">
        <v>19</v>
      </c>
      <c r="D18" s="1434">
        <v>250</v>
      </c>
      <c r="E18" s="1429">
        <v>0</v>
      </c>
      <c r="F18" s="1434">
        <v>0</v>
      </c>
      <c r="G18" s="1470" t="s">
        <v>604</v>
      </c>
      <c r="H18" s="1429">
        <v>0</v>
      </c>
      <c r="I18" s="1434">
        <v>0</v>
      </c>
      <c r="J18" s="1470" t="s">
        <v>1477</v>
      </c>
    </row>
    <row r="19" spans="1:10" ht="261.75" customHeight="1" x14ac:dyDescent="0.25">
      <c r="A19" s="1467" t="s">
        <v>22</v>
      </c>
      <c r="B19" s="1423" t="s">
        <v>1031</v>
      </c>
      <c r="C19" s="1470" t="s">
        <v>19</v>
      </c>
      <c r="D19" s="1434">
        <v>0</v>
      </c>
      <c r="E19" s="1429">
        <v>0</v>
      </c>
      <c r="F19" s="1434">
        <v>0</v>
      </c>
      <c r="G19" s="1470"/>
      <c r="H19" s="1429">
        <v>0</v>
      </c>
      <c r="I19" s="1434">
        <v>0</v>
      </c>
      <c r="J19" s="1470"/>
    </row>
    <row r="20" spans="1:10" ht="135" customHeight="1" x14ac:dyDescent="0.25">
      <c r="A20" s="1467" t="s">
        <v>220</v>
      </c>
      <c r="B20" s="930" t="s">
        <v>746</v>
      </c>
      <c r="C20" s="236" t="s">
        <v>19</v>
      </c>
      <c r="D20" s="1434">
        <v>1000</v>
      </c>
      <c r="E20" s="1429">
        <v>800</v>
      </c>
      <c r="F20" s="1434">
        <f t="shared" si="2"/>
        <v>80</v>
      </c>
      <c r="G20" s="1470" t="s">
        <v>1926</v>
      </c>
      <c r="H20" s="1429">
        <v>800</v>
      </c>
      <c r="I20" s="1434">
        <f t="shared" si="1"/>
        <v>80</v>
      </c>
      <c r="J20" s="1470"/>
    </row>
    <row r="21" spans="1:10" ht="111.75" customHeight="1" x14ac:dyDescent="0.25">
      <c r="A21" s="1466"/>
      <c r="B21" s="1415" t="s">
        <v>39</v>
      </c>
      <c r="C21" s="1472" t="s">
        <v>19</v>
      </c>
      <c r="D21" s="685">
        <f>D8+D17</f>
        <v>85828.88</v>
      </c>
      <c r="E21" s="685">
        <f>E8+E17</f>
        <v>66809.64</v>
      </c>
      <c r="F21" s="685">
        <f t="shared" si="2"/>
        <v>77.840512424256261</v>
      </c>
      <c r="G21" s="927"/>
      <c r="H21" s="685">
        <f>H8+H17</f>
        <v>66809.64</v>
      </c>
      <c r="I21" s="685">
        <f>H21/D21*100</f>
        <v>77.840512424256261</v>
      </c>
      <c r="J21" s="1472"/>
    </row>
    <row r="22" spans="1:10" ht="18.75" customHeight="1" x14ac:dyDescent="0.25">
      <c r="A22" s="2002" t="s">
        <v>1478</v>
      </c>
      <c r="B22" s="2002"/>
      <c r="C22" s="2002"/>
      <c r="D22" s="2002"/>
      <c r="E22" s="2002"/>
      <c r="F22" s="2002"/>
      <c r="G22" s="2002"/>
      <c r="H22" s="2002"/>
      <c r="I22" s="2002"/>
      <c r="J22" s="2002"/>
    </row>
    <row r="23" spans="1:10" ht="24" customHeight="1" x14ac:dyDescent="0.25">
      <c r="A23" s="2470" t="s">
        <v>9</v>
      </c>
      <c r="B23" s="1794" t="s">
        <v>1479</v>
      </c>
      <c r="C23" s="1474" t="s">
        <v>15</v>
      </c>
      <c r="D23" s="685">
        <f>D24+D25</f>
        <v>30250</v>
      </c>
      <c r="E23" s="685">
        <f>E24+E25</f>
        <v>0</v>
      </c>
      <c r="F23" s="685">
        <v>0</v>
      </c>
      <c r="G23" s="1473"/>
      <c r="H23" s="685">
        <f>H24+H25</f>
        <v>0</v>
      </c>
      <c r="I23" s="685">
        <v>0</v>
      </c>
      <c r="J23" s="763"/>
    </row>
    <row r="24" spans="1:10" ht="72" customHeight="1" x14ac:dyDescent="0.25">
      <c r="A24" s="2470"/>
      <c r="B24" s="1794"/>
      <c r="C24" s="1474" t="s">
        <v>16</v>
      </c>
      <c r="D24" s="685">
        <f>D27</f>
        <v>12042.5</v>
      </c>
      <c r="E24" s="685">
        <f>E27</f>
        <v>0</v>
      </c>
      <c r="F24" s="685">
        <v>0</v>
      </c>
      <c r="G24" s="1473"/>
      <c r="H24" s="685">
        <f>H27</f>
        <v>0</v>
      </c>
      <c r="I24" s="685">
        <v>0</v>
      </c>
      <c r="J24" s="763"/>
    </row>
    <row r="25" spans="1:10" ht="163.5" customHeight="1" x14ac:dyDescent="0.25">
      <c r="A25" s="2470"/>
      <c r="B25" s="1794"/>
      <c r="C25" s="1472" t="s">
        <v>19</v>
      </c>
      <c r="D25" s="685">
        <f>D28</f>
        <v>18207.5</v>
      </c>
      <c r="E25" s="685">
        <f>E28</f>
        <v>0</v>
      </c>
      <c r="F25" s="685">
        <v>0</v>
      </c>
      <c r="G25" s="1473"/>
      <c r="H25" s="685">
        <f>H28</f>
        <v>0</v>
      </c>
      <c r="I25" s="685">
        <v>0</v>
      </c>
      <c r="J25" s="763"/>
    </row>
    <row r="26" spans="1:10" ht="21.75" customHeight="1" x14ac:dyDescent="0.25">
      <c r="A26" s="2468" t="s">
        <v>21</v>
      </c>
      <c r="B26" s="2472" t="s">
        <v>1509</v>
      </c>
      <c r="C26" s="1461" t="s">
        <v>15</v>
      </c>
      <c r="D26" s="684">
        <f>D27+D28</f>
        <v>30250</v>
      </c>
      <c r="E26" s="684">
        <f>E27+E28</f>
        <v>0</v>
      </c>
      <c r="F26" s="684">
        <v>0</v>
      </c>
      <c r="G26" s="2170" t="s">
        <v>1927</v>
      </c>
      <c r="H26" s="684">
        <f>H27+H28</f>
        <v>0</v>
      </c>
      <c r="I26" s="684">
        <v>0</v>
      </c>
      <c r="J26" s="2471" t="s">
        <v>689</v>
      </c>
    </row>
    <row r="27" spans="1:10" ht="75" x14ac:dyDescent="0.25">
      <c r="A27" s="2468"/>
      <c r="B27" s="2473"/>
      <c r="C27" s="1461" t="s">
        <v>16</v>
      </c>
      <c r="D27" s="684">
        <v>12042.5</v>
      </c>
      <c r="E27" s="684">
        <v>0</v>
      </c>
      <c r="F27" s="684">
        <v>0</v>
      </c>
      <c r="G27" s="2170"/>
      <c r="H27" s="684">
        <v>0</v>
      </c>
      <c r="I27" s="684">
        <v>0</v>
      </c>
      <c r="J27" s="2471"/>
    </row>
    <row r="28" spans="1:10" ht="92.25" customHeight="1" x14ac:dyDescent="0.25">
      <c r="A28" s="2468"/>
      <c r="B28" s="2474"/>
      <c r="C28" s="1470" t="s">
        <v>19</v>
      </c>
      <c r="D28" s="684">
        <v>18207.5</v>
      </c>
      <c r="E28" s="684">
        <v>0</v>
      </c>
      <c r="F28" s="684">
        <v>0</v>
      </c>
      <c r="G28" s="2170"/>
      <c r="H28" s="684">
        <v>0</v>
      </c>
      <c r="I28" s="684">
        <v>0</v>
      </c>
      <c r="J28" s="2471"/>
    </row>
    <row r="29" spans="1:10" ht="18" customHeight="1" x14ac:dyDescent="0.25">
      <c r="A29" s="2470"/>
      <c r="B29" s="1713" t="s">
        <v>70</v>
      </c>
      <c r="C29" s="1474" t="s">
        <v>15</v>
      </c>
      <c r="D29" s="685">
        <f>D30+D31</f>
        <v>30250</v>
      </c>
      <c r="E29" s="685">
        <f>E30+E31</f>
        <v>0</v>
      </c>
      <c r="F29" s="685">
        <v>0</v>
      </c>
      <c r="G29" s="2475"/>
      <c r="H29" s="685">
        <f>H30+H31</f>
        <v>0</v>
      </c>
      <c r="I29" s="685">
        <v>0</v>
      </c>
      <c r="J29" s="2464"/>
    </row>
    <row r="30" spans="1:10" ht="78" customHeight="1" x14ac:dyDescent="0.25">
      <c r="A30" s="2470"/>
      <c r="B30" s="1713"/>
      <c r="C30" s="1474" t="s">
        <v>16</v>
      </c>
      <c r="D30" s="685">
        <f>D24</f>
        <v>12042.5</v>
      </c>
      <c r="E30" s="685">
        <f>E24</f>
        <v>0</v>
      </c>
      <c r="F30" s="685">
        <v>0</v>
      </c>
      <c r="G30" s="2475"/>
      <c r="H30" s="685">
        <f>H24</f>
        <v>0</v>
      </c>
      <c r="I30" s="685">
        <v>0</v>
      </c>
      <c r="J30" s="2464"/>
    </row>
    <row r="31" spans="1:10" ht="78" customHeight="1" x14ac:dyDescent="0.25">
      <c r="A31" s="2470"/>
      <c r="B31" s="1713"/>
      <c r="C31" s="1472" t="s">
        <v>19</v>
      </c>
      <c r="D31" s="685">
        <f>D25</f>
        <v>18207.5</v>
      </c>
      <c r="E31" s="685">
        <f>E25</f>
        <v>0</v>
      </c>
      <c r="F31" s="685">
        <v>0</v>
      </c>
      <c r="G31" s="2475"/>
      <c r="H31" s="685">
        <f>H25</f>
        <v>0</v>
      </c>
      <c r="I31" s="685">
        <v>0</v>
      </c>
      <c r="J31" s="2464"/>
    </row>
    <row r="32" spans="1:10" ht="21" customHeight="1" x14ac:dyDescent="0.25">
      <c r="A32" s="2469" t="s">
        <v>597</v>
      </c>
      <c r="B32" s="2469"/>
      <c r="C32" s="2469"/>
      <c r="D32" s="2469"/>
      <c r="E32" s="2469"/>
      <c r="F32" s="2469"/>
      <c r="G32" s="2469"/>
      <c r="H32" s="2469"/>
      <c r="I32" s="2469"/>
      <c r="J32" s="2469"/>
    </row>
    <row r="33" spans="1:10" ht="92.25" customHeight="1" x14ac:dyDescent="0.25">
      <c r="A33" s="1466" t="s">
        <v>371</v>
      </c>
      <c r="B33" s="1422" t="s">
        <v>1532</v>
      </c>
      <c r="C33" s="1472" t="s">
        <v>19</v>
      </c>
      <c r="D33" s="685">
        <f>D34</f>
        <v>1350</v>
      </c>
      <c r="E33" s="685">
        <f>E34</f>
        <v>995.3</v>
      </c>
      <c r="F33" s="685">
        <f t="shared" si="2"/>
        <v>73.725925925925935</v>
      </c>
      <c r="G33" s="1473"/>
      <c r="H33" s="685">
        <f>E33</f>
        <v>995.3</v>
      </c>
      <c r="I33" s="685">
        <f t="shared" si="1"/>
        <v>73.725925925925935</v>
      </c>
      <c r="J33" s="1472"/>
    </row>
    <row r="34" spans="1:10" ht="150.75" customHeight="1" x14ac:dyDescent="0.25">
      <c r="A34" s="1467" t="s">
        <v>21</v>
      </c>
      <c r="B34" s="1423" t="s">
        <v>747</v>
      </c>
      <c r="C34" s="1470" t="s">
        <v>19</v>
      </c>
      <c r="D34" s="684">
        <v>1350</v>
      </c>
      <c r="E34" s="684">
        <v>995.3</v>
      </c>
      <c r="F34" s="684">
        <f t="shared" si="2"/>
        <v>73.725925925925935</v>
      </c>
      <c r="G34" s="1453" t="s">
        <v>1965</v>
      </c>
      <c r="H34" s="684">
        <v>995.3</v>
      </c>
      <c r="I34" s="684">
        <f t="shared" si="1"/>
        <v>73.725925925925935</v>
      </c>
      <c r="J34" s="1470"/>
    </row>
    <row r="35" spans="1:10" ht="96" hidden="1" customHeight="1" x14ac:dyDescent="0.25">
      <c r="A35" s="1467" t="s">
        <v>200</v>
      </c>
      <c r="B35" s="1423" t="s">
        <v>748</v>
      </c>
      <c r="C35" s="1470" t="s">
        <v>19</v>
      </c>
      <c r="D35" s="684">
        <v>590</v>
      </c>
      <c r="E35" s="376">
        <v>0</v>
      </c>
      <c r="F35" s="684">
        <f t="shared" si="2"/>
        <v>0</v>
      </c>
      <c r="G35" s="1453"/>
      <c r="H35" s="376">
        <v>0</v>
      </c>
      <c r="I35" s="684">
        <f t="shared" si="1"/>
        <v>0</v>
      </c>
      <c r="J35" s="1423" t="s">
        <v>689</v>
      </c>
    </row>
    <row r="36" spans="1:10" ht="99.75" hidden="1" customHeight="1" x14ac:dyDescent="0.25">
      <c r="A36" s="1467" t="s">
        <v>201</v>
      </c>
      <c r="B36" s="1423" t="s">
        <v>749</v>
      </c>
      <c r="C36" s="1470" t="s">
        <v>19</v>
      </c>
      <c r="D36" s="684">
        <v>70</v>
      </c>
      <c r="E36" s="376">
        <v>17.2</v>
      </c>
      <c r="F36" s="684">
        <f t="shared" si="2"/>
        <v>24.571428571428569</v>
      </c>
      <c r="G36" s="1453" t="s">
        <v>750</v>
      </c>
      <c r="H36" s="376">
        <v>17.2</v>
      </c>
      <c r="I36" s="684">
        <f t="shared" si="1"/>
        <v>24.571428571428569</v>
      </c>
      <c r="J36" s="1423"/>
    </row>
    <row r="37" spans="1:10" ht="97.5" hidden="1" customHeight="1" x14ac:dyDescent="0.25">
      <c r="A37" s="1467" t="s">
        <v>284</v>
      </c>
      <c r="B37" s="1423" t="s">
        <v>751</v>
      </c>
      <c r="C37" s="1470" t="s">
        <v>19</v>
      </c>
      <c r="D37" s="684">
        <v>30</v>
      </c>
      <c r="E37" s="376">
        <v>27.3</v>
      </c>
      <c r="F37" s="684">
        <f t="shared" si="2"/>
        <v>91</v>
      </c>
      <c r="G37" s="1453" t="s">
        <v>752</v>
      </c>
      <c r="H37" s="376">
        <v>27.3</v>
      </c>
      <c r="I37" s="684">
        <f t="shared" si="1"/>
        <v>91</v>
      </c>
      <c r="J37" s="1470"/>
    </row>
    <row r="38" spans="1:10" ht="117" hidden="1" customHeight="1" x14ac:dyDescent="0.25">
      <c r="A38" s="1467" t="s">
        <v>285</v>
      </c>
      <c r="B38" s="1423" t="s">
        <v>753</v>
      </c>
      <c r="C38" s="1470" t="s">
        <v>19</v>
      </c>
      <c r="D38" s="684">
        <v>50</v>
      </c>
      <c r="E38" s="376">
        <v>0</v>
      </c>
      <c r="F38" s="684">
        <v>0</v>
      </c>
      <c r="G38" s="1453"/>
      <c r="H38" s="376">
        <v>0</v>
      </c>
      <c r="I38" s="684">
        <v>0</v>
      </c>
      <c r="J38" s="1423" t="s">
        <v>689</v>
      </c>
    </row>
    <row r="39" spans="1:10" ht="118.5" hidden="1" customHeight="1" x14ac:dyDescent="0.25">
      <c r="A39" s="1467" t="s">
        <v>286</v>
      </c>
      <c r="B39" s="1423" t="s">
        <v>754</v>
      </c>
      <c r="C39" s="1470" t="s">
        <v>19</v>
      </c>
      <c r="D39" s="684">
        <f>D40+D41+D42</f>
        <v>150</v>
      </c>
      <c r="E39" s="684">
        <f>E40+E41+E42</f>
        <v>138.5</v>
      </c>
      <c r="F39" s="684">
        <f t="shared" si="2"/>
        <v>92.333333333333329</v>
      </c>
      <c r="G39" s="1453" t="s">
        <v>755</v>
      </c>
      <c r="H39" s="684">
        <f>H40+H41+H42</f>
        <v>138.5</v>
      </c>
      <c r="I39" s="684">
        <f t="shared" si="1"/>
        <v>92.333333333333329</v>
      </c>
      <c r="J39" s="1470"/>
    </row>
    <row r="40" spans="1:10" ht="120" hidden="1" customHeight="1" x14ac:dyDescent="0.25">
      <c r="A40" s="1467" t="s">
        <v>372</v>
      </c>
      <c r="B40" s="1423" t="s">
        <v>756</v>
      </c>
      <c r="C40" s="1470" t="s">
        <v>19</v>
      </c>
      <c r="D40" s="684">
        <v>50</v>
      </c>
      <c r="E40" s="376">
        <v>38.9</v>
      </c>
      <c r="F40" s="684">
        <f t="shared" si="2"/>
        <v>77.8</v>
      </c>
      <c r="G40" s="1453" t="s">
        <v>757</v>
      </c>
      <c r="H40" s="376">
        <v>38.9</v>
      </c>
      <c r="I40" s="684">
        <f t="shared" si="1"/>
        <v>77.8</v>
      </c>
      <c r="J40" s="1423"/>
    </row>
    <row r="41" spans="1:10" ht="137.25" hidden="1" customHeight="1" x14ac:dyDescent="0.25">
      <c r="A41" s="1467" t="s">
        <v>373</v>
      </c>
      <c r="B41" s="1423" t="s">
        <v>758</v>
      </c>
      <c r="C41" s="1470" t="s">
        <v>19</v>
      </c>
      <c r="D41" s="684">
        <v>100</v>
      </c>
      <c r="E41" s="376">
        <v>99.6</v>
      </c>
      <c r="F41" s="684">
        <f t="shared" si="2"/>
        <v>99.6</v>
      </c>
      <c r="G41" s="1453" t="s">
        <v>759</v>
      </c>
      <c r="H41" s="376">
        <v>99.6</v>
      </c>
      <c r="I41" s="684">
        <f t="shared" si="1"/>
        <v>99.6</v>
      </c>
      <c r="J41" s="1470"/>
    </row>
    <row r="42" spans="1:10" ht="95.25" hidden="1" customHeight="1" x14ac:dyDescent="0.25">
      <c r="A42" s="1467" t="s">
        <v>374</v>
      </c>
      <c r="B42" s="1423" t="s">
        <v>760</v>
      </c>
      <c r="C42" s="1470" t="s">
        <v>19</v>
      </c>
      <c r="D42" s="684">
        <v>0</v>
      </c>
      <c r="E42" s="684">
        <v>0</v>
      </c>
      <c r="F42" s="684">
        <v>0</v>
      </c>
      <c r="G42" s="1080"/>
      <c r="H42" s="684">
        <v>0</v>
      </c>
      <c r="I42" s="684">
        <v>0</v>
      </c>
      <c r="J42" s="1470" t="s">
        <v>406</v>
      </c>
    </row>
    <row r="43" spans="1:10" ht="6" hidden="1" customHeight="1" x14ac:dyDescent="0.25">
      <c r="A43" s="1467" t="s">
        <v>375</v>
      </c>
      <c r="B43" s="1423" t="s">
        <v>598</v>
      </c>
      <c r="C43" s="1470" t="s">
        <v>19</v>
      </c>
      <c r="D43" s="684">
        <v>1110</v>
      </c>
      <c r="E43" s="376">
        <v>0</v>
      </c>
      <c r="F43" s="684">
        <f t="shared" si="2"/>
        <v>0</v>
      </c>
      <c r="G43" s="1453"/>
      <c r="H43" s="376">
        <v>0</v>
      </c>
      <c r="I43" s="684">
        <f t="shared" si="1"/>
        <v>0</v>
      </c>
      <c r="J43" s="1470" t="s">
        <v>689</v>
      </c>
    </row>
    <row r="44" spans="1:10" ht="193.5" customHeight="1" x14ac:dyDescent="0.25">
      <c r="A44" s="1466" t="s">
        <v>12</v>
      </c>
      <c r="B44" s="1422" t="s">
        <v>1966</v>
      </c>
      <c r="C44" s="1472" t="s">
        <v>19</v>
      </c>
      <c r="D44" s="685">
        <f>D45+D46</f>
        <v>8013</v>
      </c>
      <c r="E44" s="1427">
        <f>E45+E46</f>
        <v>7297.16</v>
      </c>
      <c r="F44" s="685">
        <f>E44/D44*100</f>
        <v>91.066516910021207</v>
      </c>
      <c r="G44" s="813"/>
      <c r="H44" s="1427">
        <f>H46</f>
        <v>7297.16</v>
      </c>
      <c r="I44" s="685">
        <f>H44/D44*100</f>
        <v>91.066516910021207</v>
      </c>
      <c r="J44" s="1470"/>
    </row>
    <row r="45" spans="1:10" ht="93.75" customHeight="1" x14ac:dyDescent="0.25">
      <c r="A45" s="1467" t="s">
        <v>26</v>
      </c>
      <c r="B45" s="1423" t="s">
        <v>1480</v>
      </c>
      <c r="C45" s="1470" t="s">
        <v>19</v>
      </c>
      <c r="D45" s="684">
        <v>13</v>
      </c>
      <c r="E45" s="376">
        <v>0</v>
      </c>
      <c r="F45" s="684">
        <f t="shared" si="2"/>
        <v>0</v>
      </c>
      <c r="G45" s="1453"/>
      <c r="H45" s="376">
        <v>0</v>
      </c>
      <c r="I45" s="684">
        <f t="shared" si="1"/>
        <v>0</v>
      </c>
      <c r="J45" s="1470" t="s">
        <v>1928</v>
      </c>
    </row>
    <row r="46" spans="1:10" ht="89.25" customHeight="1" x14ac:dyDescent="0.25">
      <c r="A46" s="1467" t="s">
        <v>27</v>
      </c>
      <c r="B46" s="1423" t="s">
        <v>1481</v>
      </c>
      <c r="C46" s="1470" t="s">
        <v>19</v>
      </c>
      <c r="D46" s="684">
        <v>8000</v>
      </c>
      <c r="E46" s="376">
        <v>7297.16</v>
      </c>
      <c r="F46" s="684">
        <f t="shared" si="2"/>
        <v>91.214500000000001</v>
      </c>
      <c r="G46" s="1430" t="s">
        <v>1929</v>
      </c>
      <c r="H46" s="376">
        <v>7297.16</v>
      </c>
      <c r="I46" s="684">
        <f t="shared" si="1"/>
        <v>91.214500000000001</v>
      </c>
      <c r="J46" s="1470"/>
    </row>
    <row r="47" spans="1:10" ht="116.25" hidden="1" customHeight="1" x14ac:dyDescent="0.25">
      <c r="A47" s="697" t="s">
        <v>51</v>
      </c>
      <c r="B47" s="698" t="s">
        <v>761</v>
      </c>
      <c r="C47" s="699" t="s">
        <v>19</v>
      </c>
      <c r="D47" s="1081">
        <f>D48</f>
        <v>0</v>
      </c>
      <c r="E47" s="1081">
        <v>0</v>
      </c>
      <c r="F47" s="1081">
        <v>0</v>
      </c>
      <c r="G47" s="1082"/>
      <c r="H47" s="1081">
        <v>0</v>
      </c>
      <c r="I47" s="1081">
        <v>0</v>
      </c>
      <c r="J47" s="699"/>
    </row>
    <row r="48" spans="1:10" ht="96" hidden="1" customHeight="1" x14ac:dyDescent="0.25">
      <c r="A48" s="1467" t="s">
        <v>52</v>
      </c>
      <c r="B48" s="1423" t="s">
        <v>762</v>
      </c>
      <c r="C48" s="1470" t="s">
        <v>19</v>
      </c>
      <c r="D48" s="684">
        <v>0</v>
      </c>
      <c r="E48" s="684">
        <v>0</v>
      </c>
      <c r="F48" s="684">
        <v>0</v>
      </c>
      <c r="G48" s="1080"/>
      <c r="H48" s="684">
        <v>0</v>
      </c>
      <c r="I48" s="684">
        <v>0</v>
      </c>
      <c r="J48" s="1470" t="s">
        <v>406</v>
      </c>
    </row>
    <row r="49" spans="1:10" ht="98.25" hidden="1" customHeight="1" x14ac:dyDescent="0.25">
      <c r="A49" s="1467" t="s">
        <v>60</v>
      </c>
      <c r="B49" s="1423" t="s">
        <v>763</v>
      </c>
      <c r="C49" s="1470" t="s">
        <v>19</v>
      </c>
      <c r="D49" s="684">
        <f>D50+D51+D52+D55</f>
        <v>54344</v>
      </c>
      <c r="E49" s="684">
        <f>E50+E51+E52+E55</f>
        <v>13586</v>
      </c>
      <c r="F49" s="684">
        <f t="shared" si="2"/>
        <v>25</v>
      </c>
      <c r="G49" s="1080" t="s">
        <v>454</v>
      </c>
      <c r="H49" s="684">
        <f>E49</f>
        <v>13586</v>
      </c>
      <c r="I49" s="684">
        <f t="shared" si="1"/>
        <v>25</v>
      </c>
      <c r="J49" s="1470"/>
    </row>
    <row r="50" spans="1:10" ht="142.5" hidden="1" customHeight="1" x14ac:dyDescent="0.25">
      <c r="A50" s="1467" t="s">
        <v>61</v>
      </c>
      <c r="B50" s="1423" t="s">
        <v>1032</v>
      </c>
      <c r="C50" s="1470" t="s">
        <v>19</v>
      </c>
      <c r="D50" s="684">
        <v>0</v>
      </c>
      <c r="E50" s="684">
        <v>0</v>
      </c>
      <c r="F50" s="684">
        <v>0</v>
      </c>
      <c r="G50" s="1453"/>
      <c r="H50" s="684">
        <v>0</v>
      </c>
      <c r="I50" s="684">
        <v>0</v>
      </c>
      <c r="J50" s="1470" t="s">
        <v>455</v>
      </c>
    </row>
    <row r="51" spans="1:10" ht="193.5" hidden="1" customHeight="1" x14ac:dyDescent="0.25">
      <c r="A51" s="1467" t="s">
        <v>63</v>
      </c>
      <c r="B51" s="1423" t="s">
        <v>1033</v>
      </c>
      <c r="C51" s="1470" t="s">
        <v>19</v>
      </c>
      <c r="D51" s="684">
        <v>0</v>
      </c>
      <c r="E51" s="684">
        <v>0</v>
      </c>
      <c r="F51" s="684">
        <v>0</v>
      </c>
      <c r="G51" s="1453"/>
      <c r="H51" s="684">
        <v>0</v>
      </c>
      <c r="I51" s="684">
        <v>0</v>
      </c>
      <c r="J51" s="1470" t="s">
        <v>455</v>
      </c>
    </row>
    <row r="52" spans="1:10" ht="99.75" hidden="1" customHeight="1" x14ac:dyDescent="0.25">
      <c r="A52" s="1467" t="s">
        <v>376</v>
      </c>
      <c r="B52" s="1423" t="s">
        <v>1034</v>
      </c>
      <c r="C52" s="1470" t="s">
        <v>19</v>
      </c>
      <c r="D52" s="684">
        <f>D53+D54</f>
        <v>0</v>
      </c>
      <c r="E52" s="684">
        <f>E53+E54</f>
        <v>0</v>
      </c>
      <c r="F52" s="684">
        <v>0</v>
      </c>
      <c r="G52" s="1453"/>
      <c r="H52" s="684">
        <f>H53+H54</f>
        <v>0</v>
      </c>
      <c r="I52" s="684">
        <v>0</v>
      </c>
      <c r="J52" s="1470"/>
    </row>
    <row r="53" spans="1:10" ht="150" hidden="1" customHeight="1" x14ac:dyDescent="0.25">
      <c r="A53" s="1467" t="s">
        <v>377</v>
      </c>
      <c r="B53" s="1423" t="s">
        <v>764</v>
      </c>
      <c r="C53" s="1470" t="s">
        <v>19</v>
      </c>
      <c r="D53" s="684">
        <v>0</v>
      </c>
      <c r="E53" s="684">
        <v>0</v>
      </c>
      <c r="F53" s="684">
        <v>0</v>
      </c>
      <c r="G53" s="1453"/>
      <c r="H53" s="684">
        <v>0</v>
      </c>
      <c r="I53" s="684">
        <v>0</v>
      </c>
      <c r="J53" s="1470" t="s">
        <v>765</v>
      </c>
    </row>
    <row r="54" spans="1:10" ht="201" hidden="1" customHeight="1" x14ac:dyDescent="0.25">
      <c r="A54" s="1467" t="s">
        <v>378</v>
      </c>
      <c r="B54" s="1423" t="s">
        <v>599</v>
      </c>
      <c r="C54" s="1470" t="s">
        <v>19</v>
      </c>
      <c r="D54" s="684">
        <v>0</v>
      </c>
      <c r="E54" s="684">
        <v>0</v>
      </c>
      <c r="F54" s="684">
        <v>0</v>
      </c>
      <c r="G54" s="1453"/>
      <c r="H54" s="684">
        <v>0</v>
      </c>
      <c r="I54" s="684">
        <v>0</v>
      </c>
      <c r="J54" s="1470" t="s">
        <v>455</v>
      </c>
    </row>
    <row r="55" spans="1:10" ht="95.25" hidden="1" customHeight="1" x14ac:dyDescent="0.25">
      <c r="A55" s="1467" t="s">
        <v>61</v>
      </c>
      <c r="B55" s="1423" t="s">
        <v>816</v>
      </c>
      <c r="C55" s="1470" t="s">
        <v>19</v>
      </c>
      <c r="D55" s="684">
        <f>D56+D57</f>
        <v>54344</v>
      </c>
      <c r="E55" s="684">
        <f>E56+E57</f>
        <v>13586</v>
      </c>
      <c r="F55" s="684">
        <f>E55/D55*100</f>
        <v>25</v>
      </c>
      <c r="G55" s="1453" t="s">
        <v>1015</v>
      </c>
      <c r="H55" s="684">
        <f>E55</f>
        <v>13586</v>
      </c>
      <c r="I55" s="684">
        <f>H55/D55*100</f>
        <v>25</v>
      </c>
      <c r="J55" s="1470"/>
    </row>
    <row r="56" spans="1:10" ht="117" hidden="1" customHeight="1" x14ac:dyDescent="0.25">
      <c r="A56" s="1467" t="s">
        <v>766</v>
      </c>
      <c r="B56" s="1423" t="s">
        <v>767</v>
      </c>
      <c r="C56" s="1470" t="s">
        <v>19</v>
      </c>
      <c r="D56" s="684">
        <v>54344</v>
      </c>
      <c r="E56" s="376">
        <v>13586</v>
      </c>
      <c r="F56" s="684">
        <f>E56/D56*100</f>
        <v>25</v>
      </c>
      <c r="G56" s="1453" t="s">
        <v>768</v>
      </c>
      <c r="H56" s="376">
        <f t="shared" ref="H56:H57" si="3">E56</f>
        <v>13586</v>
      </c>
      <c r="I56" s="684">
        <f t="shared" ref="I56" si="4">H56/D56*100</f>
        <v>25</v>
      </c>
      <c r="J56" s="1423"/>
    </row>
    <row r="57" spans="1:10" ht="75.75" hidden="1" customHeight="1" x14ac:dyDescent="0.25">
      <c r="A57" s="1467" t="s">
        <v>769</v>
      </c>
      <c r="B57" s="1423" t="s">
        <v>770</v>
      </c>
      <c r="C57" s="1470" t="s">
        <v>19</v>
      </c>
      <c r="D57" s="684">
        <v>0</v>
      </c>
      <c r="E57" s="684">
        <v>0</v>
      </c>
      <c r="F57" s="684">
        <v>0</v>
      </c>
      <c r="G57" s="1453"/>
      <c r="H57" s="684">
        <f t="shared" si="3"/>
        <v>0</v>
      </c>
      <c r="I57" s="684">
        <v>0</v>
      </c>
      <c r="J57" s="1470" t="s">
        <v>406</v>
      </c>
    </row>
    <row r="58" spans="1:10" ht="18.75" hidden="1" customHeight="1" x14ac:dyDescent="0.25">
      <c r="A58" s="2470" t="s">
        <v>12</v>
      </c>
      <c r="B58" s="1794" t="s">
        <v>817</v>
      </c>
      <c r="C58" s="1472" t="s">
        <v>15</v>
      </c>
      <c r="D58" s="685">
        <f>D59+D60+D61</f>
        <v>0</v>
      </c>
      <c r="E58" s="685">
        <f t="shared" ref="E58:F58" si="5">E59+E60+E61</f>
        <v>0</v>
      </c>
      <c r="F58" s="685">
        <f t="shared" si="5"/>
        <v>0</v>
      </c>
      <c r="G58" s="2463"/>
      <c r="H58" s="685">
        <f>H59+H60+H61</f>
        <v>0</v>
      </c>
      <c r="I58" s="685">
        <f>I59+I60+I61</f>
        <v>0</v>
      </c>
      <c r="J58" s="2471"/>
    </row>
    <row r="59" spans="1:10" ht="56.25" hidden="1" customHeight="1" x14ac:dyDescent="0.25">
      <c r="A59" s="2470"/>
      <c r="B59" s="1794"/>
      <c r="C59" s="1472" t="s">
        <v>18</v>
      </c>
      <c r="D59" s="685">
        <v>0</v>
      </c>
      <c r="E59" s="685">
        <v>0</v>
      </c>
      <c r="F59" s="685">
        <v>0</v>
      </c>
      <c r="G59" s="2463"/>
      <c r="H59" s="685">
        <v>0</v>
      </c>
      <c r="I59" s="685">
        <v>0</v>
      </c>
      <c r="J59" s="2471"/>
    </row>
    <row r="60" spans="1:10" ht="75" hidden="1" customHeight="1" x14ac:dyDescent="0.25">
      <c r="A60" s="2470"/>
      <c r="B60" s="1794"/>
      <c r="C60" s="1472" t="s">
        <v>16</v>
      </c>
      <c r="D60" s="685">
        <v>0</v>
      </c>
      <c r="E60" s="685">
        <v>0</v>
      </c>
      <c r="F60" s="685">
        <v>0</v>
      </c>
      <c r="G60" s="2463"/>
      <c r="H60" s="685">
        <v>0</v>
      </c>
      <c r="I60" s="685">
        <v>0</v>
      </c>
      <c r="J60" s="2471"/>
    </row>
    <row r="61" spans="1:10" ht="97.5" hidden="1" customHeight="1" x14ac:dyDescent="0.25">
      <c r="A61" s="2470"/>
      <c r="B61" s="1794"/>
      <c r="C61" s="1472" t="s">
        <v>19</v>
      </c>
      <c r="D61" s="685">
        <v>0</v>
      </c>
      <c r="E61" s="685">
        <v>0</v>
      </c>
      <c r="F61" s="685">
        <v>0</v>
      </c>
      <c r="G61" s="1473"/>
      <c r="H61" s="685">
        <v>0</v>
      </c>
      <c r="I61" s="685">
        <v>0</v>
      </c>
      <c r="J61" s="1472"/>
    </row>
    <row r="62" spans="1:10" ht="18" hidden="1" customHeight="1" x14ac:dyDescent="0.25">
      <c r="A62" s="2468" t="s">
        <v>13</v>
      </c>
      <c r="B62" s="1803" t="s">
        <v>771</v>
      </c>
      <c r="C62" s="1470" t="s">
        <v>15</v>
      </c>
      <c r="D62" s="684">
        <f>D63+D64+D65</f>
        <v>0</v>
      </c>
      <c r="E62" s="684">
        <f t="shared" ref="E62:F62" si="6">E63+E64+E65</f>
        <v>0</v>
      </c>
      <c r="F62" s="684">
        <f t="shared" si="6"/>
        <v>0</v>
      </c>
      <c r="G62" s="1083"/>
      <c r="H62" s="684">
        <f>H63+H64+H65</f>
        <v>0</v>
      </c>
      <c r="I62" s="684">
        <f>I63+I64+I65</f>
        <v>0</v>
      </c>
      <c r="J62" s="2471" t="s">
        <v>456</v>
      </c>
    </row>
    <row r="63" spans="1:10" ht="70.5" hidden="1" customHeight="1" x14ac:dyDescent="0.25">
      <c r="A63" s="2468"/>
      <c r="B63" s="1803"/>
      <c r="C63" s="1470" t="s">
        <v>18</v>
      </c>
      <c r="D63" s="684">
        <v>0</v>
      </c>
      <c r="E63" s="684">
        <v>0</v>
      </c>
      <c r="F63" s="684">
        <v>0</v>
      </c>
      <c r="G63" s="1083"/>
      <c r="H63" s="684">
        <v>0</v>
      </c>
      <c r="I63" s="684">
        <v>0</v>
      </c>
      <c r="J63" s="2471"/>
    </row>
    <row r="64" spans="1:10" ht="72.75" hidden="1" customHeight="1" x14ac:dyDescent="0.25">
      <c r="A64" s="2468"/>
      <c r="B64" s="1803"/>
      <c r="C64" s="1470" t="s">
        <v>16</v>
      </c>
      <c r="D64" s="684">
        <v>0</v>
      </c>
      <c r="E64" s="684">
        <v>0</v>
      </c>
      <c r="F64" s="684">
        <v>0</v>
      </c>
      <c r="G64" s="1083"/>
      <c r="H64" s="684">
        <v>0</v>
      </c>
      <c r="I64" s="684">
        <v>0</v>
      </c>
      <c r="J64" s="2471"/>
    </row>
    <row r="65" spans="1:10" ht="90.75" hidden="1" customHeight="1" x14ac:dyDescent="0.25">
      <c r="A65" s="2468"/>
      <c r="B65" s="1803"/>
      <c r="C65" s="1470" t="s">
        <v>19</v>
      </c>
      <c r="D65" s="684">
        <v>0</v>
      </c>
      <c r="E65" s="684">
        <v>0</v>
      </c>
      <c r="F65" s="684">
        <v>0</v>
      </c>
      <c r="G65" s="1083"/>
      <c r="H65" s="684">
        <v>0</v>
      </c>
      <c r="I65" s="684">
        <v>0</v>
      </c>
      <c r="J65" s="2471"/>
    </row>
    <row r="66" spans="1:10" ht="33" customHeight="1" x14ac:dyDescent="0.25">
      <c r="A66" s="2468"/>
      <c r="B66" s="1713" t="s">
        <v>74</v>
      </c>
      <c r="C66" s="1634" t="s">
        <v>15</v>
      </c>
      <c r="D66" s="685">
        <f>D67</f>
        <v>9363</v>
      </c>
      <c r="E66" s="685">
        <f>E67</f>
        <v>8292.4599999999991</v>
      </c>
      <c r="F66" s="685">
        <f t="shared" si="2"/>
        <v>88.566271494179205</v>
      </c>
      <c r="G66" s="1633"/>
      <c r="H66" s="685">
        <f t="shared" ref="H66" si="7">E66</f>
        <v>8292.4599999999991</v>
      </c>
      <c r="I66" s="685">
        <f t="shared" si="1"/>
        <v>88.566271494179205</v>
      </c>
      <c r="J66" s="1636"/>
    </row>
    <row r="67" spans="1:10" ht="237" customHeight="1" x14ac:dyDescent="0.25">
      <c r="A67" s="2468"/>
      <c r="B67" s="1713"/>
      <c r="C67" s="1634" t="s">
        <v>19</v>
      </c>
      <c r="D67" s="685">
        <f>D33+D44</f>
        <v>9363</v>
      </c>
      <c r="E67" s="685">
        <f>E33+E46</f>
        <v>8292.4599999999991</v>
      </c>
      <c r="F67" s="685">
        <f t="shared" si="2"/>
        <v>88.566271494179205</v>
      </c>
      <c r="G67" s="1633"/>
      <c r="H67" s="685">
        <f>E67</f>
        <v>8292.4599999999991</v>
      </c>
      <c r="I67" s="685">
        <f t="shared" si="1"/>
        <v>88.566271494179205</v>
      </c>
      <c r="J67" s="1634"/>
    </row>
    <row r="68" spans="1:10" ht="26.25" customHeight="1" x14ac:dyDescent="0.25">
      <c r="A68" s="1713" t="s">
        <v>2095</v>
      </c>
      <c r="B68" s="2469"/>
      <c r="C68" s="2469"/>
      <c r="D68" s="2469"/>
      <c r="E68" s="2469"/>
      <c r="F68" s="2469"/>
      <c r="G68" s="2469"/>
      <c r="H68" s="2469"/>
      <c r="I68" s="2469"/>
      <c r="J68" s="2469"/>
    </row>
    <row r="69" spans="1:10" ht="104.25" customHeight="1" x14ac:dyDescent="0.25">
      <c r="A69" s="1466" t="s">
        <v>9</v>
      </c>
      <c r="B69" s="1422" t="s">
        <v>1967</v>
      </c>
      <c r="C69" s="1472" t="s">
        <v>18</v>
      </c>
      <c r="D69" s="685">
        <f>D70</f>
        <v>150</v>
      </c>
      <c r="E69" s="685">
        <f>E70</f>
        <v>0</v>
      </c>
      <c r="F69" s="685">
        <f t="shared" si="2"/>
        <v>0</v>
      </c>
      <c r="G69" s="1473"/>
      <c r="H69" s="685">
        <f>H70</f>
        <v>0</v>
      </c>
      <c r="I69" s="685">
        <f t="shared" si="1"/>
        <v>0</v>
      </c>
      <c r="J69" s="1472"/>
    </row>
    <row r="70" spans="1:10" ht="77.25" customHeight="1" x14ac:dyDescent="0.25">
      <c r="A70" s="1467" t="s">
        <v>21</v>
      </c>
      <c r="B70" s="1423" t="s">
        <v>1482</v>
      </c>
      <c r="C70" s="1470" t="s">
        <v>18</v>
      </c>
      <c r="D70" s="684">
        <v>150</v>
      </c>
      <c r="E70" s="376">
        <v>0</v>
      </c>
      <c r="F70" s="684">
        <f t="shared" si="2"/>
        <v>0</v>
      </c>
      <c r="G70" s="1453"/>
      <c r="H70" s="376">
        <v>0</v>
      </c>
      <c r="I70" s="684">
        <f t="shared" si="1"/>
        <v>0</v>
      </c>
      <c r="J70" s="1470" t="s">
        <v>689</v>
      </c>
    </row>
    <row r="71" spans="1:10" ht="75" hidden="1" customHeight="1" x14ac:dyDescent="0.25">
      <c r="A71" s="1466" t="s">
        <v>12</v>
      </c>
      <c r="B71" s="1422" t="s">
        <v>1483</v>
      </c>
      <c r="C71" s="1472" t="s">
        <v>18</v>
      </c>
      <c r="D71" s="685">
        <f>D72</f>
        <v>0</v>
      </c>
      <c r="E71" s="685">
        <f>E72</f>
        <v>0</v>
      </c>
      <c r="F71" s="685">
        <v>0</v>
      </c>
      <c r="G71" s="1473"/>
      <c r="H71" s="685">
        <f>H72</f>
        <v>0</v>
      </c>
      <c r="I71" s="685">
        <v>0</v>
      </c>
      <c r="J71" s="1472"/>
    </row>
    <row r="72" spans="1:10" ht="154.5" hidden="1" customHeight="1" x14ac:dyDescent="0.25">
      <c r="A72" s="1467" t="s">
        <v>13</v>
      </c>
      <c r="B72" s="1423" t="s">
        <v>772</v>
      </c>
      <c r="C72" s="1470" t="s">
        <v>18</v>
      </c>
      <c r="D72" s="684">
        <v>0</v>
      </c>
      <c r="E72" s="684">
        <v>0</v>
      </c>
      <c r="F72" s="684">
        <v>0</v>
      </c>
      <c r="G72" s="1453"/>
      <c r="H72" s="684">
        <v>0</v>
      </c>
      <c r="I72" s="684">
        <v>0</v>
      </c>
      <c r="J72" s="1470" t="s">
        <v>773</v>
      </c>
    </row>
    <row r="73" spans="1:10" ht="33" customHeight="1" x14ac:dyDescent="0.25">
      <c r="A73" s="2468"/>
      <c r="B73" s="1713" t="s">
        <v>91</v>
      </c>
      <c r="C73" s="1470" t="s">
        <v>15</v>
      </c>
      <c r="D73" s="684">
        <f>D74</f>
        <v>150</v>
      </c>
      <c r="E73" s="684">
        <f>E74</f>
        <v>0</v>
      </c>
      <c r="F73" s="684">
        <v>0</v>
      </c>
      <c r="G73" s="1453"/>
      <c r="H73" s="684">
        <v>0</v>
      </c>
      <c r="I73" s="684">
        <v>0</v>
      </c>
      <c r="J73" s="1470"/>
    </row>
    <row r="74" spans="1:10" ht="96.75" customHeight="1" x14ac:dyDescent="0.25">
      <c r="A74" s="2468"/>
      <c r="B74" s="1713"/>
      <c r="C74" s="1472" t="s">
        <v>19</v>
      </c>
      <c r="D74" s="685">
        <f>D69+D71</f>
        <v>150</v>
      </c>
      <c r="E74" s="685">
        <f>E69+E71</f>
        <v>0</v>
      </c>
      <c r="F74" s="685">
        <f t="shared" si="2"/>
        <v>0</v>
      </c>
      <c r="G74" s="1473"/>
      <c r="H74" s="685">
        <f>H69+H71</f>
        <v>0</v>
      </c>
      <c r="I74" s="685">
        <f t="shared" ref="I74:I87" si="8">H74/D74*100</f>
        <v>0</v>
      </c>
      <c r="J74" s="1472"/>
    </row>
    <row r="75" spans="1:10" ht="29.25" customHeight="1" x14ac:dyDescent="0.25">
      <c r="A75" s="2469" t="s">
        <v>835</v>
      </c>
      <c r="B75" s="2469"/>
      <c r="C75" s="2469"/>
      <c r="D75" s="2469"/>
      <c r="E75" s="2469"/>
      <c r="F75" s="2469"/>
      <c r="G75" s="2469"/>
      <c r="H75" s="2469"/>
      <c r="I75" s="2469"/>
      <c r="J75" s="2469"/>
    </row>
    <row r="76" spans="1:10" ht="95.25" customHeight="1" x14ac:dyDescent="0.25">
      <c r="A76" s="1466" t="s">
        <v>9</v>
      </c>
      <c r="B76" s="1422" t="s">
        <v>1484</v>
      </c>
      <c r="C76" s="1472" t="s">
        <v>19</v>
      </c>
      <c r="D76" s="685">
        <f>D77+D78</f>
        <v>75032.09</v>
      </c>
      <c r="E76" s="685">
        <f>E77+E78</f>
        <v>47161.94</v>
      </c>
      <c r="F76" s="685">
        <f t="shared" si="2"/>
        <v>62.855692810902653</v>
      </c>
      <c r="G76" s="1471"/>
      <c r="H76" s="685">
        <f>H77+H78</f>
        <v>47161.94</v>
      </c>
      <c r="I76" s="685">
        <f t="shared" si="8"/>
        <v>62.855692810902653</v>
      </c>
      <c r="J76" s="1472"/>
    </row>
    <row r="77" spans="1:10" ht="338.25" customHeight="1" x14ac:dyDescent="0.25">
      <c r="A77" s="1467" t="s">
        <v>21</v>
      </c>
      <c r="B77" s="1423" t="s">
        <v>1485</v>
      </c>
      <c r="C77" s="1470" t="s">
        <v>19</v>
      </c>
      <c r="D77" s="684">
        <v>51500</v>
      </c>
      <c r="E77" s="376">
        <v>38625</v>
      </c>
      <c r="F77" s="684">
        <f t="shared" si="2"/>
        <v>75</v>
      </c>
      <c r="G77" s="1453" t="s">
        <v>1986</v>
      </c>
      <c r="H77" s="376">
        <v>38625</v>
      </c>
      <c r="I77" s="684">
        <f t="shared" si="8"/>
        <v>75</v>
      </c>
      <c r="J77" s="1470"/>
    </row>
    <row r="78" spans="1:10" ht="133.5" customHeight="1" x14ac:dyDescent="0.25">
      <c r="A78" s="1467" t="s">
        <v>26</v>
      </c>
      <c r="B78" s="1423" t="s">
        <v>1486</v>
      </c>
      <c r="C78" s="1470" t="s">
        <v>19</v>
      </c>
      <c r="D78" s="684">
        <v>23532.09</v>
      </c>
      <c r="E78" s="376">
        <v>8536.94</v>
      </c>
      <c r="F78" s="684">
        <f t="shared" si="2"/>
        <v>36.277865671939892</v>
      </c>
      <c r="G78" s="1453" t="s">
        <v>1930</v>
      </c>
      <c r="H78" s="376">
        <f>E78</f>
        <v>8536.94</v>
      </c>
      <c r="I78" s="684">
        <f t="shared" si="8"/>
        <v>36.277865671939892</v>
      </c>
      <c r="J78" s="1470" t="s">
        <v>1968</v>
      </c>
    </row>
    <row r="79" spans="1:10" ht="36" customHeight="1" x14ac:dyDescent="0.25">
      <c r="A79" s="2465" t="s">
        <v>12</v>
      </c>
      <c r="B79" s="1794" t="s">
        <v>1487</v>
      </c>
      <c r="C79" s="1470" t="s">
        <v>15</v>
      </c>
      <c r="D79" s="684">
        <f>D80</f>
        <v>0</v>
      </c>
      <c r="E79" s="376">
        <f>E80</f>
        <v>0</v>
      </c>
      <c r="F79" s="684">
        <v>0</v>
      </c>
      <c r="G79" s="2466"/>
      <c r="H79" s="376">
        <f>H80</f>
        <v>0</v>
      </c>
      <c r="I79" s="684">
        <v>0</v>
      </c>
      <c r="J79" s="2467" t="s">
        <v>1510</v>
      </c>
    </row>
    <row r="80" spans="1:10" ht="87" customHeight="1" x14ac:dyDescent="0.25">
      <c r="A80" s="2465"/>
      <c r="B80" s="1794"/>
      <c r="C80" s="1470" t="s">
        <v>18</v>
      </c>
      <c r="D80" s="684">
        <f>D81</f>
        <v>0</v>
      </c>
      <c r="E80" s="376">
        <f>E81</f>
        <v>0</v>
      </c>
      <c r="F80" s="684">
        <v>0</v>
      </c>
      <c r="G80" s="2466"/>
      <c r="H80" s="376">
        <f>H81</f>
        <v>0</v>
      </c>
      <c r="I80" s="684">
        <v>0</v>
      </c>
      <c r="J80" s="2467"/>
    </row>
    <row r="81" spans="1:10" ht="212.25" customHeight="1" x14ac:dyDescent="0.25">
      <c r="A81" s="1467" t="s">
        <v>66</v>
      </c>
      <c r="B81" s="1417" t="s">
        <v>1488</v>
      </c>
      <c r="C81" s="1418" t="s">
        <v>18</v>
      </c>
      <c r="D81" s="1479">
        <v>0</v>
      </c>
      <c r="E81" s="1421">
        <v>0</v>
      </c>
      <c r="F81" s="1479">
        <v>0</v>
      </c>
      <c r="G81" s="1084"/>
      <c r="H81" s="1421">
        <v>0</v>
      </c>
      <c r="I81" s="1479">
        <v>0</v>
      </c>
      <c r="J81" s="785" t="s">
        <v>1529</v>
      </c>
    </row>
    <row r="82" spans="1:10" ht="24" customHeight="1" x14ac:dyDescent="0.25">
      <c r="A82" s="2468"/>
      <c r="B82" s="1713" t="s">
        <v>358</v>
      </c>
      <c r="C82" s="1472" t="s">
        <v>15</v>
      </c>
      <c r="D82" s="685">
        <f>D83</f>
        <v>75032.09</v>
      </c>
      <c r="E82" s="1427">
        <f>E83</f>
        <v>47161.94</v>
      </c>
      <c r="F82" s="685">
        <f>E82/D82*100</f>
        <v>62.855692810902653</v>
      </c>
      <c r="G82" s="1471"/>
      <c r="H82" s="1427">
        <f>H83</f>
        <v>47161.94</v>
      </c>
      <c r="I82" s="685">
        <f>H82/D82*100</f>
        <v>62.855692810902653</v>
      </c>
      <c r="J82" s="1470"/>
    </row>
    <row r="83" spans="1:10" ht="93" customHeight="1" x14ac:dyDescent="0.25">
      <c r="A83" s="2468"/>
      <c r="B83" s="1713"/>
      <c r="C83" s="1472" t="s">
        <v>19</v>
      </c>
      <c r="D83" s="685">
        <f>D76</f>
        <v>75032.09</v>
      </c>
      <c r="E83" s="685">
        <f>E76</f>
        <v>47161.94</v>
      </c>
      <c r="F83" s="685">
        <f>E83/D83*100</f>
        <v>62.855692810902653</v>
      </c>
      <c r="G83" s="1471"/>
      <c r="H83" s="685">
        <f>H76</f>
        <v>47161.94</v>
      </c>
      <c r="I83" s="685">
        <f>H83/D83*100</f>
        <v>62.855692810902653</v>
      </c>
      <c r="J83" s="1472"/>
    </row>
    <row r="84" spans="1:10" ht="22.5" customHeight="1" x14ac:dyDescent="0.25">
      <c r="A84" s="2461"/>
      <c r="B84" s="2462" t="s">
        <v>71</v>
      </c>
      <c r="C84" s="1472" t="s">
        <v>15</v>
      </c>
      <c r="D84" s="685">
        <f>D86+D87</f>
        <v>200623.97</v>
      </c>
      <c r="E84" s="685">
        <f>E85+E86+E87</f>
        <v>122264.04000000001</v>
      </c>
      <c r="F84" s="685">
        <f t="shared" si="2"/>
        <v>60.941890443101101</v>
      </c>
      <c r="G84" s="2463"/>
      <c r="H84" s="685">
        <f>H21+H29+H66+H82</f>
        <v>122264.04000000001</v>
      </c>
      <c r="I84" s="685">
        <f t="shared" si="8"/>
        <v>60.941890443101101</v>
      </c>
      <c r="J84" s="2464"/>
    </row>
    <row r="85" spans="1:10" ht="1.5" hidden="1" customHeight="1" x14ac:dyDescent="0.25">
      <c r="A85" s="2461"/>
      <c r="B85" s="2462"/>
      <c r="C85" s="1472" t="s">
        <v>18</v>
      </c>
      <c r="D85" s="685">
        <v>0</v>
      </c>
      <c r="E85" s="685">
        <f>E74</f>
        <v>0</v>
      </c>
      <c r="F85" s="685" t="e">
        <f t="shared" si="2"/>
        <v>#DIV/0!</v>
      </c>
      <c r="G85" s="2463"/>
      <c r="H85" s="685">
        <f>H74</f>
        <v>0</v>
      </c>
      <c r="I85" s="685" t="e">
        <f t="shared" si="8"/>
        <v>#DIV/0!</v>
      </c>
      <c r="J85" s="2464"/>
    </row>
    <row r="86" spans="1:10" ht="85.5" customHeight="1" x14ac:dyDescent="0.25">
      <c r="A86" s="2461"/>
      <c r="B86" s="2462"/>
      <c r="C86" s="1472" t="s">
        <v>16</v>
      </c>
      <c r="D86" s="685">
        <f>D30</f>
        <v>12042.5</v>
      </c>
      <c r="E86" s="685">
        <f>E30</f>
        <v>0</v>
      </c>
      <c r="F86" s="685">
        <v>0</v>
      </c>
      <c r="G86" s="2463"/>
      <c r="H86" s="685">
        <f>H30</f>
        <v>0</v>
      </c>
      <c r="I86" s="685">
        <v>0</v>
      </c>
      <c r="J86" s="2464"/>
    </row>
    <row r="87" spans="1:10" ht="93" customHeight="1" x14ac:dyDescent="0.25">
      <c r="A87" s="2461"/>
      <c r="B87" s="2462"/>
      <c r="C87" s="1472" t="s">
        <v>19</v>
      </c>
      <c r="D87" s="685">
        <f>D21+D31+D67+D74+D83</f>
        <v>188581.47</v>
      </c>
      <c r="E87" s="685">
        <f>E21+E29+E66+E82</f>
        <v>122264.04000000001</v>
      </c>
      <c r="F87" s="685">
        <f t="shared" si="2"/>
        <v>64.833538523164563</v>
      </c>
      <c r="G87" s="2463"/>
      <c r="H87" s="685">
        <f>H83+H74+H67+H31+H21</f>
        <v>122264.04000000001</v>
      </c>
      <c r="I87" s="685">
        <f t="shared" si="8"/>
        <v>64.833538523164563</v>
      </c>
      <c r="J87" s="2464"/>
    </row>
  </sheetData>
  <mergeCells count="39">
    <mergeCell ref="A23:A25"/>
    <mergeCell ref="B23:B25"/>
    <mergeCell ref="A1:J1"/>
    <mergeCell ref="A2:J2"/>
    <mergeCell ref="A3:J3"/>
    <mergeCell ref="A7:J7"/>
    <mergeCell ref="A22:J22"/>
    <mergeCell ref="A26:A28"/>
    <mergeCell ref="B26:B28"/>
    <mergeCell ref="G26:G28"/>
    <mergeCell ref="J26:J28"/>
    <mergeCell ref="A29:A31"/>
    <mergeCell ref="B29:B31"/>
    <mergeCell ref="G29:G31"/>
    <mergeCell ref="J29:J31"/>
    <mergeCell ref="A75:J75"/>
    <mergeCell ref="A32:J32"/>
    <mergeCell ref="A58:A61"/>
    <mergeCell ref="B58:B61"/>
    <mergeCell ref="G58:G60"/>
    <mergeCell ref="J58:J60"/>
    <mergeCell ref="A62:A65"/>
    <mergeCell ref="B62:B65"/>
    <mergeCell ref="J62:J65"/>
    <mergeCell ref="A66:A67"/>
    <mergeCell ref="B66:B67"/>
    <mergeCell ref="A68:J68"/>
    <mergeCell ref="A73:A74"/>
    <mergeCell ref="B73:B74"/>
    <mergeCell ref="A84:A87"/>
    <mergeCell ref="B84:B87"/>
    <mergeCell ref="G84:G87"/>
    <mergeCell ref="J84:J87"/>
    <mergeCell ref="A79:A80"/>
    <mergeCell ref="B79:B80"/>
    <mergeCell ref="G79:G80"/>
    <mergeCell ref="J79:J80"/>
    <mergeCell ref="A82:A83"/>
    <mergeCell ref="B82:B83"/>
  </mergeCells>
  <pageMargins left="0.78740157480314965" right="0.39370078740157483" top="0.78740157480314965" bottom="0.78740157480314965" header="0.51181102362204722" footer="0.39370078740157483"/>
  <pageSetup paperSize="9" scale="60" firstPageNumber="112" fitToHeight="0" orientation="landscape" useFirstPageNumber="1" r:id="rId1"/>
  <headerFooter>
    <oddFooter>&amp;R&amp;"Times New Roman,обычный"&amp;14&amp;P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T145"/>
  <sheetViews>
    <sheetView view="pageBreakPreview" topLeftCell="A62" zoomScale="70" zoomScaleNormal="85" zoomScaleSheetLayoutView="70" workbookViewId="0">
      <selection activeCell="A141" sqref="A141:J143"/>
    </sheetView>
  </sheetViews>
  <sheetFormatPr defaultColWidth="11.42578125" defaultRowHeight="18" x14ac:dyDescent="0.25"/>
  <cols>
    <col min="1" max="1" width="6.85546875" style="66" customWidth="1"/>
    <col min="2" max="2" width="33" style="67" customWidth="1"/>
    <col min="3" max="3" width="16.7109375" style="67" customWidth="1"/>
    <col min="4" max="4" width="16" style="66" customWidth="1"/>
    <col min="5" max="5" width="14" style="1412" customWidth="1"/>
    <col min="6" max="6" width="11.140625" style="66" customWidth="1"/>
    <col min="7" max="7" width="58.42578125" style="68" customWidth="1"/>
    <col min="8" max="8" width="16.28515625" style="1412" customWidth="1"/>
    <col min="9" max="9" width="11.85546875" style="66" customWidth="1"/>
    <col min="10" max="10" width="32.140625" style="68"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s="9" customFormat="1" ht="18.75" x14ac:dyDescent="0.25">
      <c r="A1" s="1775" t="s">
        <v>605</v>
      </c>
      <c r="B1" s="1775"/>
      <c r="C1" s="1775"/>
      <c r="D1" s="1775"/>
      <c r="E1" s="1775"/>
      <c r="F1" s="1775"/>
      <c r="G1" s="1775"/>
      <c r="H1" s="1775"/>
      <c r="I1" s="1775"/>
      <c r="J1" s="1775"/>
    </row>
    <row r="2" spans="1:14" s="9" customFormat="1" ht="18.75" x14ac:dyDescent="0.25">
      <c r="A2" s="1775" t="s">
        <v>73</v>
      </c>
      <c r="B2" s="1775"/>
      <c r="C2" s="1775"/>
      <c r="D2" s="1775"/>
      <c r="E2" s="1775"/>
      <c r="F2" s="1775"/>
      <c r="G2" s="1775"/>
      <c r="H2" s="1775"/>
      <c r="I2" s="1775"/>
      <c r="J2" s="1775"/>
    </row>
    <row r="3" spans="1:14" s="9" customFormat="1" ht="18.75" x14ac:dyDescent="0.25">
      <c r="A3" s="1775" t="s">
        <v>29</v>
      </c>
      <c r="B3" s="1775"/>
      <c r="C3" s="1775"/>
      <c r="D3" s="1775"/>
      <c r="E3" s="1775"/>
      <c r="F3" s="1775"/>
      <c r="G3" s="1775"/>
      <c r="H3" s="1775"/>
      <c r="I3" s="1775"/>
      <c r="J3" s="1775"/>
    </row>
    <row r="4" spans="1:14" s="9" customFormat="1" ht="18.75" x14ac:dyDescent="0.3">
      <c r="A4" s="2290" t="s">
        <v>1718</v>
      </c>
      <c r="B4" s="2290"/>
      <c r="C4" s="2290"/>
      <c r="D4" s="2290"/>
      <c r="E4" s="2290"/>
      <c r="F4" s="2290"/>
      <c r="G4" s="2366"/>
      <c r="H4" s="2290"/>
      <c r="I4" s="2290"/>
      <c r="J4" s="2290"/>
    </row>
    <row r="5" spans="1:14" s="10" customFormat="1" ht="123" customHeight="1" x14ac:dyDescent="0.25">
      <c r="A5" s="608" t="s">
        <v>1</v>
      </c>
      <c r="B5" s="109" t="s">
        <v>2</v>
      </c>
      <c r="C5" s="109" t="s">
        <v>3</v>
      </c>
      <c r="D5" s="110" t="s">
        <v>1263</v>
      </c>
      <c r="E5" s="546" t="s">
        <v>1714</v>
      </c>
      <c r="F5" s="111" t="s">
        <v>4</v>
      </c>
      <c r="G5" s="109" t="s">
        <v>5</v>
      </c>
      <c r="H5" s="1390" t="s">
        <v>1715</v>
      </c>
      <c r="I5" s="109" t="s">
        <v>6</v>
      </c>
      <c r="J5" s="109" t="s">
        <v>7</v>
      </c>
    </row>
    <row r="6" spans="1:14" s="10" customFormat="1" ht="18.75" x14ac:dyDescent="0.25">
      <c r="A6" s="600">
        <v>1</v>
      </c>
      <c r="B6" s="600">
        <v>2</v>
      </c>
      <c r="C6" s="600">
        <v>3</v>
      </c>
      <c r="D6" s="600">
        <v>4</v>
      </c>
      <c r="E6" s="1401">
        <v>5</v>
      </c>
      <c r="F6" s="600">
        <v>6</v>
      </c>
      <c r="G6" s="600">
        <v>7</v>
      </c>
      <c r="H6" s="1401">
        <v>8</v>
      </c>
      <c r="I6" s="600">
        <v>9</v>
      </c>
      <c r="J6" s="600">
        <v>10</v>
      </c>
    </row>
    <row r="7" spans="1:14" s="11" customFormat="1" ht="27" customHeight="1" x14ac:dyDescent="0.25">
      <c r="A7" s="2506" t="s">
        <v>30</v>
      </c>
      <c r="B7" s="2506"/>
      <c r="C7" s="2506"/>
      <c r="D7" s="2506"/>
      <c r="E7" s="2506"/>
      <c r="F7" s="2506"/>
      <c r="G7" s="2506"/>
      <c r="H7" s="2506"/>
      <c r="I7" s="2506"/>
      <c r="J7" s="2506"/>
    </row>
    <row r="8" spans="1:14" s="12" customFormat="1" ht="21.75" customHeight="1" x14ac:dyDescent="0.25">
      <c r="A8" s="2368" t="s">
        <v>9</v>
      </c>
      <c r="B8" s="2369" t="s">
        <v>641</v>
      </c>
      <c r="C8" s="597" t="s">
        <v>15</v>
      </c>
      <c r="D8" s="1085">
        <f>D9+D10</f>
        <v>58425.8</v>
      </c>
      <c r="E8" s="1402">
        <f>E9+E10</f>
        <v>34620.699999999997</v>
      </c>
      <c r="F8" s="1085">
        <f>E8/D8*100</f>
        <v>59.255842453162813</v>
      </c>
      <c r="G8" s="2370"/>
      <c r="H8" s="1402">
        <f>H9+H10</f>
        <v>46460.619000000006</v>
      </c>
      <c r="I8" s="1085">
        <f t="shared" ref="I8:I32" si="0">H8/D8*100</f>
        <v>79.520723721369677</v>
      </c>
      <c r="J8" s="2371"/>
    </row>
    <row r="9" spans="1:14" s="12" customFormat="1" ht="75.75" customHeight="1" x14ac:dyDescent="0.25">
      <c r="A9" s="2368"/>
      <c r="B9" s="2369"/>
      <c r="C9" s="597" t="s">
        <v>16</v>
      </c>
      <c r="D9" s="1085">
        <f>D15</f>
        <v>5285</v>
      </c>
      <c r="E9" s="1402">
        <f>E15</f>
        <v>2501.5</v>
      </c>
      <c r="F9" s="1085">
        <f t="shared" ref="F9:F32" si="1">E9/D9*100</f>
        <v>47.332071901608323</v>
      </c>
      <c r="G9" s="2370"/>
      <c r="H9" s="1402">
        <f>H15</f>
        <v>3569.5439999999999</v>
      </c>
      <c r="I9" s="1085">
        <f t="shared" si="0"/>
        <v>67.541040681173129</v>
      </c>
      <c r="J9" s="2371"/>
    </row>
    <row r="10" spans="1:14" s="12" customFormat="1" ht="90.75" customHeight="1" x14ac:dyDescent="0.25">
      <c r="A10" s="2368"/>
      <c r="B10" s="2369"/>
      <c r="C10" s="238" t="s">
        <v>19</v>
      </c>
      <c r="D10" s="1085">
        <f>D12+D14</f>
        <v>53140.800000000003</v>
      </c>
      <c r="E10" s="1402">
        <f>E12+E14</f>
        <v>32119.199999999997</v>
      </c>
      <c r="F10" s="1085">
        <f t="shared" si="1"/>
        <v>60.441694517207111</v>
      </c>
      <c r="G10" s="2370"/>
      <c r="H10" s="1402">
        <f>H12+H14</f>
        <v>42891.075000000004</v>
      </c>
      <c r="I10" s="1085">
        <f t="shared" si="0"/>
        <v>80.712136437539513</v>
      </c>
      <c r="J10" s="2371"/>
    </row>
    <row r="11" spans="1:14" s="10" customFormat="1" ht="18.75" customHeight="1" x14ac:dyDescent="0.25">
      <c r="A11" s="2381" t="s">
        <v>10</v>
      </c>
      <c r="B11" s="2382" t="s">
        <v>1345</v>
      </c>
      <c r="C11" s="1658" t="s">
        <v>15</v>
      </c>
      <c r="D11" s="1086">
        <f>D12</f>
        <v>8000</v>
      </c>
      <c r="E11" s="1403">
        <f>E12</f>
        <v>5343.6</v>
      </c>
      <c r="F11" s="1086">
        <f t="shared" si="1"/>
        <v>66.795000000000002</v>
      </c>
      <c r="G11" s="2509" t="s">
        <v>1881</v>
      </c>
      <c r="H11" s="1403">
        <f>H12</f>
        <v>5355.2389999999996</v>
      </c>
      <c r="I11" s="1086">
        <f t="shared" si="0"/>
        <v>66.940487499999989</v>
      </c>
      <c r="J11" s="2507" t="s">
        <v>1969</v>
      </c>
    </row>
    <row r="12" spans="1:14" s="10" customFormat="1" ht="384.75" customHeight="1" x14ac:dyDescent="0.25">
      <c r="A12" s="2381"/>
      <c r="B12" s="2382"/>
      <c r="C12" s="1659" t="s">
        <v>19</v>
      </c>
      <c r="D12" s="1087">
        <v>8000</v>
      </c>
      <c r="E12" s="1404">
        <v>5343.6</v>
      </c>
      <c r="F12" s="1086">
        <f t="shared" ref="F12" si="2">E12/D12*100</f>
        <v>66.795000000000002</v>
      </c>
      <c r="G12" s="2509"/>
      <c r="H12" s="1413">
        <v>5355.2389999999996</v>
      </c>
      <c r="I12" s="1086">
        <f t="shared" ref="I12" si="3">H12/D12*100</f>
        <v>66.940487499999989</v>
      </c>
      <c r="J12" s="2507"/>
      <c r="N12" s="83"/>
    </row>
    <row r="13" spans="1:14" s="10" customFormat="1" ht="24" customHeight="1" x14ac:dyDescent="0.25">
      <c r="A13" s="2381" t="s">
        <v>11</v>
      </c>
      <c r="B13" s="2385" t="s">
        <v>1882</v>
      </c>
      <c r="C13" s="1661" t="s">
        <v>15</v>
      </c>
      <c r="D13" s="1087">
        <f>D14+D15</f>
        <v>50425.8</v>
      </c>
      <c r="E13" s="1404">
        <f>E14+E15</f>
        <v>29277.1</v>
      </c>
      <c r="F13" s="1086">
        <f t="shared" si="1"/>
        <v>58.059763057799771</v>
      </c>
      <c r="G13" s="2479" t="s">
        <v>1989</v>
      </c>
      <c r="H13" s="1404">
        <f>H14+H15</f>
        <v>41105.380000000005</v>
      </c>
      <c r="I13" s="1086">
        <f t="shared" si="0"/>
        <v>81.516564933030324</v>
      </c>
      <c r="J13" s="2480"/>
    </row>
    <row r="14" spans="1:14" s="10" customFormat="1" ht="91.5" customHeight="1" x14ac:dyDescent="0.25">
      <c r="A14" s="2381"/>
      <c r="B14" s="2385"/>
      <c r="C14" s="1661" t="s">
        <v>19</v>
      </c>
      <c r="D14" s="1087">
        <v>45140.800000000003</v>
      </c>
      <c r="E14" s="1404">
        <v>26775.599999999999</v>
      </c>
      <c r="F14" s="1086">
        <f t="shared" si="1"/>
        <v>59.315740970474593</v>
      </c>
      <c r="G14" s="2479"/>
      <c r="H14" s="1404">
        <v>37535.836000000003</v>
      </c>
      <c r="I14" s="1086">
        <f t="shared" si="0"/>
        <v>83.152793038670112</v>
      </c>
      <c r="J14" s="2480"/>
    </row>
    <row r="15" spans="1:14" s="10" customFormat="1" ht="171" customHeight="1" x14ac:dyDescent="0.25">
      <c r="A15" s="2381"/>
      <c r="B15" s="2385"/>
      <c r="C15" s="1661" t="s">
        <v>16</v>
      </c>
      <c r="D15" s="1087">
        <v>5285</v>
      </c>
      <c r="E15" s="1404">
        <v>2501.5</v>
      </c>
      <c r="F15" s="1086">
        <f t="shared" si="1"/>
        <v>47.332071901608323</v>
      </c>
      <c r="G15" s="2479"/>
      <c r="H15" s="1404">
        <v>3569.5439999999999</v>
      </c>
      <c r="I15" s="1086">
        <f t="shared" si="0"/>
        <v>67.541040681173129</v>
      </c>
      <c r="J15" s="2480"/>
    </row>
    <row r="16" spans="1:14" ht="24" customHeight="1" x14ac:dyDescent="0.25">
      <c r="A16" s="2376"/>
      <c r="B16" s="2508" t="s">
        <v>39</v>
      </c>
      <c r="C16" s="244" t="s">
        <v>15</v>
      </c>
      <c r="D16" s="1085">
        <f>D17+D18</f>
        <v>58425.8</v>
      </c>
      <c r="E16" s="1402">
        <f>E17+E18</f>
        <v>34620.699999999997</v>
      </c>
      <c r="F16" s="1088">
        <f t="shared" si="1"/>
        <v>59.255842453162813</v>
      </c>
      <c r="G16" s="2380"/>
      <c r="H16" s="1402">
        <f>H18+H17</f>
        <v>46460.619000000006</v>
      </c>
      <c r="I16" s="1088">
        <f t="shared" si="0"/>
        <v>79.520723721369677</v>
      </c>
      <c r="J16" s="2380"/>
    </row>
    <row r="17" spans="1:15" ht="71.25" customHeight="1" x14ac:dyDescent="0.25">
      <c r="A17" s="2376"/>
      <c r="B17" s="2508"/>
      <c r="C17" s="244" t="s">
        <v>16</v>
      </c>
      <c r="D17" s="1085">
        <f>D9</f>
        <v>5285</v>
      </c>
      <c r="E17" s="1402">
        <f>E15</f>
        <v>2501.5</v>
      </c>
      <c r="F17" s="1088">
        <f t="shared" si="1"/>
        <v>47.332071901608323</v>
      </c>
      <c r="G17" s="2380"/>
      <c r="H17" s="1402">
        <f>H15</f>
        <v>3569.5439999999999</v>
      </c>
      <c r="I17" s="1088">
        <f t="shared" si="0"/>
        <v>67.541040681173129</v>
      </c>
      <c r="J17" s="2380"/>
    </row>
    <row r="18" spans="1:15" ht="93" customHeight="1" x14ac:dyDescent="0.25">
      <c r="A18" s="2376"/>
      <c r="B18" s="2508"/>
      <c r="C18" s="244" t="s">
        <v>19</v>
      </c>
      <c r="D18" s="1085">
        <f>D10</f>
        <v>53140.800000000003</v>
      </c>
      <c r="E18" s="1402">
        <f>E14+E12</f>
        <v>32119.199999999997</v>
      </c>
      <c r="F18" s="1088">
        <f t="shared" si="1"/>
        <v>60.441694517207111</v>
      </c>
      <c r="G18" s="2380"/>
      <c r="H18" s="1402">
        <f>H14+H12</f>
        <v>42891.075000000004</v>
      </c>
      <c r="I18" s="1088">
        <f t="shared" si="0"/>
        <v>80.712136437539513</v>
      </c>
      <c r="J18" s="2380"/>
    </row>
    <row r="19" spans="1:15" s="10" customFormat="1" ht="34.5" hidden="1" customHeight="1" x14ac:dyDescent="0.25">
      <c r="A19" s="2381" t="s">
        <v>10</v>
      </c>
      <c r="B19" s="2382" t="s">
        <v>473</v>
      </c>
      <c r="C19" s="602" t="s">
        <v>15</v>
      </c>
      <c r="D19" s="239">
        <f>D20+D21</f>
        <v>56127.9</v>
      </c>
      <c r="E19" s="1406">
        <f>E20+E21</f>
        <v>17745.099999999999</v>
      </c>
      <c r="F19" s="239">
        <f t="shared" si="1"/>
        <v>31.615471093698496</v>
      </c>
      <c r="G19" s="2383" t="s">
        <v>852</v>
      </c>
      <c r="H19" s="1406">
        <f>H20+H21</f>
        <v>17745.099999999999</v>
      </c>
      <c r="I19" s="239">
        <f t="shared" si="0"/>
        <v>31.615471093698496</v>
      </c>
      <c r="J19" s="2384" t="s">
        <v>853</v>
      </c>
    </row>
    <row r="20" spans="1:15" s="10" customFormat="1" ht="92.25" hidden="1" customHeight="1" x14ac:dyDescent="0.25">
      <c r="A20" s="2381"/>
      <c r="B20" s="2382"/>
      <c r="C20" s="604" t="s">
        <v>16</v>
      </c>
      <c r="D20" s="240">
        <v>6941</v>
      </c>
      <c r="E20" s="241">
        <v>2082.3000000000002</v>
      </c>
      <c r="F20" s="239">
        <f t="shared" si="1"/>
        <v>30.000000000000004</v>
      </c>
      <c r="G20" s="2383"/>
      <c r="H20" s="241">
        <v>2082.3000000000002</v>
      </c>
      <c r="I20" s="239">
        <f t="shared" si="0"/>
        <v>30.000000000000004</v>
      </c>
      <c r="J20" s="2384"/>
      <c r="K20" s="83"/>
      <c r="L20" s="83"/>
      <c r="N20" s="83"/>
    </row>
    <row r="21" spans="1:15" s="10" customFormat="1" ht="94.5" hidden="1" customHeight="1" x14ac:dyDescent="0.25">
      <c r="A21" s="2381"/>
      <c r="B21" s="2382"/>
      <c r="C21" s="604" t="s">
        <v>19</v>
      </c>
      <c r="D21" s="240">
        <v>49186.9</v>
      </c>
      <c r="E21" s="241">
        <v>15662.8</v>
      </c>
      <c r="F21" s="239">
        <f t="shared" si="1"/>
        <v>31.843437988570123</v>
      </c>
      <c r="G21" s="2383"/>
      <c r="H21" s="241">
        <v>15662.8</v>
      </c>
      <c r="I21" s="239">
        <f t="shared" si="0"/>
        <v>31.843437988570123</v>
      </c>
      <c r="J21" s="2384"/>
      <c r="N21" s="83"/>
    </row>
    <row r="22" spans="1:15" s="10" customFormat="1" ht="94.5" hidden="1" customHeight="1" x14ac:dyDescent="0.25">
      <c r="A22" s="601" t="s">
        <v>11</v>
      </c>
      <c r="B22" s="463" t="s">
        <v>854</v>
      </c>
      <c r="C22" s="609" t="s">
        <v>15</v>
      </c>
      <c r="D22" s="240">
        <f>D23+D24</f>
        <v>19154</v>
      </c>
      <c r="E22" s="241">
        <f>E23+E24</f>
        <v>1524.5</v>
      </c>
      <c r="F22" s="239">
        <f t="shared" si="1"/>
        <v>7.9591730186906133</v>
      </c>
      <c r="G22" s="464" t="s">
        <v>474</v>
      </c>
      <c r="H22" s="241">
        <f>H23+H24</f>
        <v>1194.8</v>
      </c>
      <c r="I22" s="239">
        <f t="shared" si="0"/>
        <v>6.2378615432807765</v>
      </c>
      <c r="J22" s="464"/>
    </row>
    <row r="23" spans="1:15" s="10" customFormat="1" ht="91.5" hidden="1" customHeight="1" x14ac:dyDescent="0.25">
      <c r="A23" s="2381"/>
      <c r="B23" s="2385" t="s">
        <v>855</v>
      </c>
      <c r="C23" s="609" t="s">
        <v>19</v>
      </c>
      <c r="D23" s="240">
        <f>D25</f>
        <v>4000</v>
      </c>
      <c r="E23" s="241">
        <f>E25</f>
        <v>1524.5</v>
      </c>
      <c r="F23" s="239">
        <f t="shared" si="1"/>
        <v>38.112499999999997</v>
      </c>
      <c r="G23" s="2386"/>
      <c r="H23" s="241">
        <f>H25</f>
        <v>1194.8</v>
      </c>
      <c r="I23" s="239">
        <f t="shared" si="0"/>
        <v>29.869999999999997</v>
      </c>
      <c r="J23" s="2386"/>
    </row>
    <row r="24" spans="1:15" s="10" customFormat="1" ht="39.75" hidden="1" customHeight="1" x14ac:dyDescent="0.25">
      <c r="A24" s="2381"/>
      <c r="B24" s="2385"/>
      <c r="C24" s="609" t="s">
        <v>20</v>
      </c>
      <c r="D24" s="240">
        <f>D26+D28+D29</f>
        <v>15154</v>
      </c>
      <c r="E24" s="241">
        <f>E26+E28+E29</f>
        <v>0</v>
      </c>
      <c r="F24" s="239">
        <f t="shared" si="1"/>
        <v>0</v>
      </c>
      <c r="G24" s="2386"/>
      <c r="H24" s="241">
        <f>H27+H28+H29</f>
        <v>0</v>
      </c>
      <c r="I24" s="239">
        <f t="shared" si="0"/>
        <v>0</v>
      </c>
      <c r="J24" s="2386"/>
    </row>
    <row r="25" spans="1:15" s="10" customFormat="1" ht="189" hidden="1" customHeight="1" x14ac:dyDescent="0.25">
      <c r="A25" s="598" t="s">
        <v>31</v>
      </c>
      <c r="B25" s="604" t="s">
        <v>32</v>
      </c>
      <c r="C25" s="609" t="s">
        <v>19</v>
      </c>
      <c r="D25" s="240">
        <v>4000</v>
      </c>
      <c r="E25" s="241">
        <v>1524.5</v>
      </c>
      <c r="F25" s="239">
        <f t="shared" si="1"/>
        <v>38.112499999999997</v>
      </c>
      <c r="G25" s="242" t="s">
        <v>1054</v>
      </c>
      <c r="H25" s="241">
        <v>1194.8</v>
      </c>
      <c r="I25" s="239">
        <f t="shared" si="0"/>
        <v>29.869999999999997</v>
      </c>
      <c r="J25" s="242" t="s">
        <v>1045</v>
      </c>
      <c r="L25" s="83"/>
      <c r="N25" s="84"/>
      <c r="O25" s="83"/>
    </row>
    <row r="26" spans="1:15" s="10" customFormat="1" ht="24" hidden="1" customHeight="1" x14ac:dyDescent="0.25">
      <c r="A26" s="2372" t="s">
        <v>33</v>
      </c>
      <c r="B26" s="2373" t="s">
        <v>34</v>
      </c>
      <c r="C26" s="593" t="s">
        <v>15</v>
      </c>
      <c r="D26" s="595">
        <f>D27</f>
        <v>15050</v>
      </c>
      <c r="E26" s="1407">
        <f>E27</f>
        <v>0</v>
      </c>
      <c r="F26" s="239">
        <f t="shared" si="1"/>
        <v>0</v>
      </c>
      <c r="G26" s="2374"/>
      <c r="H26" s="1407">
        <f>H27</f>
        <v>0</v>
      </c>
      <c r="I26" s="239">
        <f t="shared" si="0"/>
        <v>0</v>
      </c>
      <c r="J26" s="2375" t="s">
        <v>856</v>
      </c>
    </row>
    <row r="27" spans="1:15" s="10" customFormat="1" ht="69.75" hidden="1" customHeight="1" x14ac:dyDescent="0.25">
      <c r="A27" s="2372"/>
      <c r="B27" s="2373"/>
      <c r="C27" s="593" t="s">
        <v>20</v>
      </c>
      <c r="D27" s="595">
        <v>15050</v>
      </c>
      <c r="E27" s="1407">
        <v>0</v>
      </c>
      <c r="F27" s="239">
        <f t="shared" si="1"/>
        <v>0</v>
      </c>
      <c r="G27" s="2374"/>
      <c r="H27" s="1407">
        <v>0</v>
      </c>
      <c r="I27" s="239">
        <f t="shared" si="0"/>
        <v>0</v>
      </c>
      <c r="J27" s="2375"/>
    </row>
    <row r="28" spans="1:15" s="10" customFormat="1" ht="76.5" hidden="1" customHeight="1" x14ac:dyDescent="0.25">
      <c r="A28" s="608" t="s">
        <v>35</v>
      </c>
      <c r="B28" s="599" t="s">
        <v>36</v>
      </c>
      <c r="C28" s="593" t="s">
        <v>20</v>
      </c>
      <c r="D28" s="595">
        <v>100</v>
      </c>
      <c r="E28" s="1407">
        <v>0</v>
      </c>
      <c r="F28" s="239">
        <f t="shared" si="1"/>
        <v>0</v>
      </c>
      <c r="G28" s="592"/>
      <c r="H28" s="1407">
        <v>0</v>
      </c>
      <c r="I28" s="239">
        <f t="shared" si="0"/>
        <v>0</v>
      </c>
      <c r="J28" s="591" t="s">
        <v>857</v>
      </c>
    </row>
    <row r="29" spans="1:15" s="10" customFormat="1" ht="62.25" hidden="1" customHeight="1" x14ac:dyDescent="0.25">
      <c r="A29" s="601" t="s">
        <v>37</v>
      </c>
      <c r="B29" s="602" t="s">
        <v>38</v>
      </c>
      <c r="C29" s="593" t="s">
        <v>20</v>
      </c>
      <c r="D29" s="239">
        <v>4</v>
      </c>
      <c r="E29" s="1406">
        <v>0</v>
      </c>
      <c r="F29" s="239">
        <f t="shared" si="1"/>
        <v>0</v>
      </c>
      <c r="G29" s="603"/>
      <c r="H29" s="1406">
        <v>0</v>
      </c>
      <c r="I29" s="239">
        <f t="shared" si="0"/>
        <v>0</v>
      </c>
      <c r="J29" s="591" t="s">
        <v>858</v>
      </c>
    </row>
    <row r="30" spans="1:15" ht="18.75" hidden="1" x14ac:dyDescent="0.25">
      <c r="A30" s="2376"/>
      <c r="B30" s="2377" t="s">
        <v>39</v>
      </c>
      <c r="C30" s="244" t="s">
        <v>15</v>
      </c>
      <c r="D30" s="237" t="e">
        <f>D31+D32+#REF!</f>
        <v>#REF!</v>
      </c>
      <c r="E30" s="1408" t="e">
        <f>E31+E32+#REF!</f>
        <v>#REF!</v>
      </c>
      <c r="F30" s="245" t="e">
        <f t="shared" si="1"/>
        <v>#REF!</v>
      </c>
      <c r="G30" s="2380"/>
      <c r="H30" s="1408" t="e">
        <f>H31+H32+#REF!</f>
        <v>#REF!</v>
      </c>
      <c r="I30" s="245" t="e">
        <f t="shared" si="0"/>
        <v>#REF!</v>
      </c>
      <c r="J30" s="2380"/>
    </row>
    <row r="31" spans="1:15" ht="78.75" hidden="1" customHeight="1" x14ac:dyDescent="0.25">
      <c r="A31" s="2376"/>
      <c r="B31" s="2378"/>
      <c r="C31" s="244" t="s">
        <v>16</v>
      </c>
      <c r="D31" s="237">
        <f>D9</f>
        <v>5285</v>
      </c>
      <c r="E31" s="1408">
        <f>E9</f>
        <v>2501.5</v>
      </c>
      <c r="F31" s="245">
        <f t="shared" si="1"/>
        <v>47.332071901608323</v>
      </c>
      <c r="G31" s="2380"/>
      <c r="H31" s="1408">
        <f>H9</f>
        <v>3569.5439999999999</v>
      </c>
      <c r="I31" s="245">
        <f t="shared" si="0"/>
        <v>67.541040681173129</v>
      </c>
      <c r="J31" s="2380"/>
    </row>
    <row r="32" spans="1:15" ht="0.75" customHeight="1" x14ac:dyDescent="0.25">
      <c r="A32" s="2376"/>
      <c r="B32" s="2379"/>
      <c r="C32" s="244" t="s">
        <v>19</v>
      </c>
      <c r="D32" s="237">
        <f>D10</f>
        <v>53140.800000000003</v>
      </c>
      <c r="E32" s="1408">
        <f>E10</f>
        <v>32119.199999999997</v>
      </c>
      <c r="F32" s="245">
        <f t="shared" si="1"/>
        <v>60.441694517207111</v>
      </c>
      <c r="G32" s="2380"/>
      <c r="H32" s="1408">
        <f>H10</f>
        <v>42891.075000000004</v>
      </c>
      <c r="I32" s="245">
        <f t="shared" si="0"/>
        <v>80.712136437539513</v>
      </c>
      <c r="J32" s="2380"/>
    </row>
    <row r="33" spans="1:15" ht="25.5" customHeight="1" x14ac:dyDescent="0.25">
      <c r="A33" s="2504" t="s">
        <v>40</v>
      </c>
      <c r="B33" s="2504"/>
      <c r="C33" s="2504"/>
      <c r="D33" s="2504"/>
      <c r="E33" s="2504"/>
      <c r="F33" s="2504"/>
      <c r="G33" s="2504"/>
      <c r="H33" s="2504"/>
      <c r="I33" s="2504"/>
      <c r="J33" s="2504"/>
    </row>
    <row r="34" spans="1:15" ht="18.75" hidden="1" x14ac:dyDescent="0.25">
      <c r="A34" s="2388" t="s">
        <v>8</v>
      </c>
      <c r="B34" s="2389" t="s">
        <v>859</v>
      </c>
      <c r="C34" s="605" t="s">
        <v>15</v>
      </c>
      <c r="D34" s="594">
        <f>D35</f>
        <v>0</v>
      </c>
      <c r="E34" s="1409">
        <f>E35</f>
        <v>0</v>
      </c>
      <c r="F34" s="594">
        <v>0</v>
      </c>
      <c r="G34" s="2159"/>
      <c r="H34" s="1409">
        <f>H35</f>
        <v>0</v>
      </c>
      <c r="I34" s="594">
        <v>0</v>
      </c>
      <c r="J34" s="2390"/>
    </row>
    <row r="35" spans="1:15" ht="93.75" hidden="1" x14ac:dyDescent="0.25">
      <c r="A35" s="2388"/>
      <c r="B35" s="2389"/>
      <c r="C35" s="605" t="s">
        <v>19</v>
      </c>
      <c r="D35" s="594">
        <f>D37</f>
        <v>0</v>
      </c>
      <c r="E35" s="1409">
        <f>E37</f>
        <v>0</v>
      </c>
      <c r="F35" s="594">
        <v>0</v>
      </c>
      <c r="G35" s="2159"/>
      <c r="H35" s="1409">
        <f>H36</f>
        <v>0</v>
      </c>
      <c r="I35" s="594">
        <v>0</v>
      </c>
      <c r="J35" s="2390"/>
    </row>
    <row r="36" spans="1:15" ht="18.75" hidden="1" x14ac:dyDescent="0.25">
      <c r="A36" s="2391" t="s">
        <v>10</v>
      </c>
      <c r="B36" s="2392" t="s">
        <v>860</v>
      </c>
      <c r="C36" s="607" t="s">
        <v>15</v>
      </c>
      <c r="D36" s="595">
        <f>D37</f>
        <v>0</v>
      </c>
      <c r="E36" s="1407">
        <f>E37</f>
        <v>0</v>
      </c>
      <c r="F36" s="595">
        <v>0</v>
      </c>
      <c r="G36" s="2375" t="s">
        <v>603</v>
      </c>
      <c r="H36" s="1407">
        <f>H37</f>
        <v>0</v>
      </c>
      <c r="I36" s="595">
        <v>0</v>
      </c>
      <c r="J36" s="2375"/>
    </row>
    <row r="37" spans="1:15" ht="95.25" hidden="1" customHeight="1" x14ac:dyDescent="0.25">
      <c r="A37" s="2391"/>
      <c r="B37" s="2392"/>
      <c r="C37" s="607" t="s">
        <v>19</v>
      </c>
      <c r="D37" s="595">
        <f>D38+D39+D40</f>
        <v>0</v>
      </c>
      <c r="E37" s="1407">
        <f>E38+E39+E40</f>
        <v>0</v>
      </c>
      <c r="F37" s="595">
        <v>0</v>
      </c>
      <c r="G37" s="2375"/>
      <c r="H37" s="1407">
        <v>0</v>
      </c>
      <c r="I37" s="595">
        <v>0</v>
      </c>
      <c r="J37" s="2375"/>
    </row>
    <row r="38" spans="1:15" ht="93.75" hidden="1" customHeight="1" x14ac:dyDescent="0.25">
      <c r="A38" s="606" t="s">
        <v>77</v>
      </c>
      <c r="B38" s="607" t="s">
        <v>538</v>
      </c>
      <c r="C38" s="593" t="s">
        <v>19</v>
      </c>
      <c r="D38" s="595">
        <v>0</v>
      </c>
      <c r="E38" s="1407">
        <v>0</v>
      </c>
      <c r="F38" s="595">
        <v>0</v>
      </c>
      <c r="G38" s="591"/>
      <c r="H38" s="1407">
        <v>0</v>
      </c>
      <c r="I38" s="595">
        <v>0</v>
      </c>
      <c r="J38" s="591" t="s">
        <v>838</v>
      </c>
    </row>
    <row r="39" spans="1:15" ht="95.25" hidden="1" customHeight="1" x14ac:dyDescent="0.25">
      <c r="A39" s="606" t="s">
        <v>78</v>
      </c>
      <c r="B39" s="607" t="s">
        <v>539</v>
      </c>
      <c r="C39" s="593" t="s">
        <v>19</v>
      </c>
      <c r="D39" s="595">
        <v>0</v>
      </c>
      <c r="E39" s="1407">
        <v>0</v>
      </c>
      <c r="F39" s="595">
        <v>0</v>
      </c>
      <c r="G39" s="591"/>
      <c r="H39" s="1407">
        <v>0</v>
      </c>
      <c r="I39" s="595">
        <v>0</v>
      </c>
      <c r="J39" s="591" t="s">
        <v>838</v>
      </c>
      <c r="L39" s="88"/>
    </row>
    <row r="40" spans="1:15" ht="92.25" hidden="1" customHeight="1" x14ac:dyDescent="0.25">
      <c r="A40" s="606" t="s">
        <v>248</v>
      </c>
      <c r="B40" s="607" t="s">
        <v>475</v>
      </c>
      <c r="C40" s="593" t="s">
        <v>19</v>
      </c>
      <c r="D40" s="595">
        <v>0</v>
      </c>
      <c r="E40" s="1407">
        <v>0</v>
      </c>
      <c r="F40" s="595">
        <v>0</v>
      </c>
      <c r="G40" s="591"/>
      <c r="H40" s="1407">
        <v>0</v>
      </c>
      <c r="I40" s="595">
        <v>0</v>
      </c>
      <c r="J40" s="591" t="s">
        <v>838</v>
      </c>
    </row>
    <row r="41" spans="1:15" ht="18.75" customHeight="1" x14ac:dyDescent="0.25">
      <c r="A41" s="2388" t="s">
        <v>304</v>
      </c>
      <c r="B41" s="2389" t="s">
        <v>1344</v>
      </c>
      <c r="C41" s="1660" t="s">
        <v>15</v>
      </c>
      <c r="D41" s="1657">
        <f>D42</f>
        <v>40908.639999999999</v>
      </c>
      <c r="E41" s="759">
        <f>E42</f>
        <v>485.13</v>
      </c>
      <c r="F41" s="1657">
        <f t="shared" ref="F41:F44" si="4">E41/D41*100</f>
        <v>1.1858864044368134</v>
      </c>
      <c r="G41" s="2514"/>
      <c r="H41" s="759">
        <f>H42</f>
        <v>485.13</v>
      </c>
      <c r="I41" s="1657">
        <f>H41/D41*100</f>
        <v>1.1858864044368134</v>
      </c>
      <c r="J41" s="2390"/>
    </row>
    <row r="42" spans="1:15" ht="296.25" customHeight="1" x14ac:dyDescent="0.25">
      <c r="A42" s="2388"/>
      <c r="B42" s="2389"/>
      <c r="C42" s="1660" t="s">
        <v>19</v>
      </c>
      <c r="D42" s="1657">
        <f>D44</f>
        <v>40908.639999999999</v>
      </c>
      <c r="E42" s="759">
        <f>E44</f>
        <v>485.13</v>
      </c>
      <c r="F42" s="1657">
        <f t="shared" si="4"/>
        <v>1.1858864044368134</v>
      </c>
      <c r="G42" s="2514"/>
      <c r="H42" s="759">
        <f>H44</f>
        <v>485.13</v>
      </c>
      <c r="I42" s="1657">
        <f>F42</f>
        <v>1.1858864044368134</v>
      </c>
      <c r="J42" s="2390"/>
    </row>
    <row r="43" spans="1:15" ht="26.25" customHeight="1" x14ac:dyDescent="0.25">
      <c r="A43" s="2393" t="s">
        <v>66</v>
      </c>
      <c r="B43" s="1803" t="s">
        <v>1343</v>
      </c>
      <c r="C43" s="1649" t="s">
        <v>15</v>
      </c>
      <c r="D43" s="1655">
        <f>D44</f>
        <v>40908.639999999999</v>
      </c>
      <c r="E43" s="1652">
        <f>E44</f>
        <v>485.13</v>
      </c>
      <c r="F43" s="1655">
        <f t="shared" si="4"/>
        <v>1.1858864044368134</v>
      </c>
      <c r="G43" s="2512" t="s">
        <v>1946</v>
      </c>
      <c r="H43" s="1652">
        <f>H44</f>
        <v>485.13</v>
      </c>
      <c r="I43" s="1655">
        <f>H43/D43*100</f>
        <v>1.1858864044368134</v>
      </c>
      <c r="J43" s="2513" t="s">
        <v>1947</v>
      </c>
    </row>
    <row r="44" spans="1:15" ht="337.5" customHeight="1" x14ac:dyDescent="0.25">
      <c r="A44" s="2393"/>
      <c r="B44" s="1803"/>
      <c r="C44" s="1649" t="s">
        <v>19</v>
      </c>
      <c r="D44" s="1655">
        <v>40908.639999999999</v>
      </c>
      <c r="E44" s="1652">
        <v>485.13</v>
      </c>
      <c r="F44" s="1655">
        <f t="shared" si="4"/>
        <v>1.1858864044368134</v>
      </c>
      <c r="G44" s="2512"/>
      <c r="H44" s="1652">
        <v>485.13</v>
      </c>
      <c r="I44" s="1655">
        <f>H44/D44*100</f>
        <v>1.1858864044368134</v>
      </c>
      <c r="J44" s="2513"/>
    </row>
    <row r="45" spans="1:15" ht="25.5" customHeight="1" x14ac:dyDescent="0.25">
      <c r="A45" s="2002" t="s">
        <v>306</v>
      </c>
      <c r="B45" s="1794" t="s">
        <v>1342</v>
      </c>
      <c r="C45" s="113" t="s">
        <v>15</v>
      </c>
      <c r="D45" s="1059">
        <f>D46+D47</f>
        <v>1195540.2279999999</v>
      </c>
      <c r="E45" s="759">
        <f>E46</f>
        <v>638209.23100000003</v>
      </c>
      <c r="F45" s="1389">
        <f t="shared" ref="F45:F62" si="5">E45/D45*100</f>
        <v>53.382497389289028</v>
      </c>
      <c r="G45" s="1803"/>
      <c r="H45" s="759">
        <f>H46</f>
        <v>638209.23100000003</v>
      </c>
      <c r="I45" s="1059">
        <f>H45/D45*100</f>
        <v>53.382497389289028</v>
      </c>
      <c r="J45" s="2505"/>
      <c r="O45" s="88"/>
    </row>
    <row r="46" spans="1:15" s="611" customFormat="1" ht="95.25" customHeight="1" x14ac:dyDescent="0.25">
      <c r="A46" s="2002"/>
      <c r="B46" s="1794"/>
      <c r="C46" s="973" t="s">
        <v>19</v>
      </c>
      <c r="D46" s="1059">
        <f>D49+D52+D55+D57+D59+D62</f>
        <v>1062285.2279999999</v>
      </c>
      <c r="E46" s="759">
        <f>E49+E52+E55+E57+E59+E62</f>
        <v>638209.23100000003</v>
      </c>
      <c r="F46" s="1059">
        <f t="shared" si="5"/>
        <v>60.078895401904255</v>
      </c>
      <c r="G46" s="1803"/>
      <c r="H46" s="759">
        <f>H49+H52+H55+H57+H59+H62</f>
        <v>638209.23100000003</v>
      </c>
      <c r="I46" s="1059">
        <f t="shared" ref="I46:I62" si="6">H46/D46*100</f>
        <v>60.078895401904255</v>
      </c>
      <c r="J46" s="2505"/>
    </row>
    <row r="47" spans="1:15" s="611" customFormat="1" ht="78.75" customHeight="1" x14ac:dyDescent="0.25">
      <c r="A47" s="1126"/>
      <c r="B47" s="113"/>
      <c r="C47" s="976" t="s">
        <v>16</v>
      </c>
      <c r="D47" s="1059">
        <f>D50+D53</f>
        <v>133255</v>
      </c>
      <c r="E47" s="759">
        <f>E50+E53</f>
        <v>77632.627000000008</v>
      </c>
      <c r="F47" s="1059">
        <f t="shared" si="5"/>
        <v>58.258697234625345</v>
      </c>
      <c r="G47" s="930"/>
      <c r="H47" s="759">
        <f>H50+H53</f>
        <v>77632.627000000008</v>
      </c>
      <c r="I47" s="1059">
        <f t="shared" si="6"/>
        <v>58.258697234625345</v>
      </c>
      <c r="J47" s="1127"/>
    </row>
    <row r="48" spans="1:15" ht="27" customHeight="1" x14ac:dyDescent="0.25">
      <c r="A48" s="2407" t="s">
        <v>110</v>
      </c>
      <c r="B48" s="1717" t="s">
        <v>1346</v>
      </c>
      <c r="C48" s="593" t="s">
        <v>15</v>
      </c>
      <c r="D48" s="199">
        <f>D49+D50</f>
        <v>189977</v>
      </c>
      <c r="E48" s="1386">
        <f>E49+E50</f>
        <v>106264.67200000001</v>
      </c>
      <c r="F48" s="199">
        <f t="shared" si="5"/>
        <v>55.93554588186992</v>
      </c>
      <c r="G48" s="2476" t="s">
        <v>1883</v>
      </c>
      <c r="H48" s="1386">
        <f>H49+H50</f>
        <v>106264.67200000001</v>
      </c>
      <c r="I48" s="199">
        <f t="shared" si="6"/>
        <v>55.93554588186992</v>
      </c>
      <c r="J48" s="2476" t="s">
        <v>2005</v>
      </c>
    </row>
    <row r="49" spans="1:10" ht="97.5" customHeight="1" x14ac:dyDescent="0.25">
      <c r="A49" s="2408"/>
      <c r="B49" s="1718"/>
      <c r="C49" s="593" t="s">
        <v>19</v>
      </c>
      <c r="D49" s="199">
        <v>71052</v>
      </c>
      <c r="E49" s="1386">
        <v>39743.154999999999</v>
      </c>
      <c r="F49" s="199">
        <f t="shared" si="5"/>
        <v>55.935307943478016</v>
      </c>
      <c r="G49" s="2477"/>
      <c r="H49" s="1386">
        <v>39743.154999999999</v>
      </c>
      <c r="I49" s="199">
        <f t="shared" si="6"/>
        <v>55.935307943478016</v>
      </c>
      <c r="J49" s="2477"/>
    </row>
    <row r="50" spans="1:10" ht="125.25" customHeight="1" x14ac:dyDescent="0.25">
      <c r="A50" s="2409"/>
      <c r="B50" s="1719"/>
      <c r="C50" s="607" t="s">
        <v>16</v>
      </c>
      <c r="D50" s="199">
        <v>118925</v>
      </c>
      <c r="E50" s="1386">
        <v>66521.517000000007</v>
      </c>
      <c r="F50" s="199">
        <f t="shared" si="5"/>
        <v>55.935688038679842</v>
      </c>
      <c r="G50" s="2478"/>
      <c r="H50" s="1386">
        <v>66521.517000000007</v>
      </c>
      <c r="I50" s="199">
        <f t="shared" si="6"/>
        <v>55.935688038679842</v>
      </c>
      <c r="J50" s="2478"/>
    </row>
    <row r="51" spans="1:10" ht="20.25" customHeight="1" x14ac:dyDescent="0.25">
      <c r="A51" s="2407" t="s">
        <v>111</v>
      </c>
      <c r="B51" s="1717" t="s">
        <v>1347</v>
      </c>
      <c r="C51" s="593" t="s">
        <v>15</v>
      </c>
      <c r="D51" s="199">
        <f>D52+D53</f>
        <v>14476</v>
      </c>
      <c r="E51" s="1386">
        <f>E52+E53</f>
        <v>11223.788</v>
      </c>
      <c r="F51" s="199">
        <f t="shared" si="5"/>
        <v>77.533766233766229</v>
      </c>
      <c r="G51" s="2476" t="s">
        <v>1979</v>
      </c>
      <c r="H51" s="1386">
        <f>H52+H53</f>
        <v>11223.788</v>
      </c>
      <c r="I51" s="199">
        <f t="shared" si="6"/>
        <v>77.533766233766229</v>
      </c>
      <c r="J51" s="2476"/>
    </row>
    <row r="52" spans="1:10" ht="94.5" customHeight="1" x14ac:dyDescent="0.25">
      <c r="A52" s="2408"/>
      <c r="B52" s="1718"/>
      <c r="C52" s="593" t="s">
        <v>19</v>
      </c>
      <c r="D52" s="199">
        <v>146</v>
      </c>
      <c r="E52" s="1386">
        <v>112.678</v>
      </c>
      <c r="F52" s="199">
        <f t="shared" si="5"/>
        <v>77.17671232876711</v>
      </c>
      <c r="G52" s="2477"/>
      <c r="H52" s="1386">
        <f>E52</f>
        <v>112.678</v>
      </c>
      <c r="I52" s="199">
        <f t="shared" si="6"/>
        <v>77.17671232876711</v>
      </c>
      <c r="J52" s="2477"/>
    </row>
    <row r="53" spans="1:10" ht="101.25" customHeight="1" x14ac:dyDescent="0.25">
      <c r="A53" s="2409"/>
      <c r="B53" s="1719"/>
      <c r="C53" s="607" t="s">
        <v>16</v>
      </c>
      <c r="D53" s="199">
        <v>14330</v>
      </c>
      <c r="E53" s="1386">
        <v>11111.11</v>
      </c>
      <c r="F53" s="199">
        <f t="shared" si="5"/>
        <v>77.537404047452895</v>
      </c>
      <c r="G53" s="2478"/>
      <c r="H53" s="1386">
        <f>E53</f>
        <v>11111.11</v>
      </c>
      <c r="I53" s="199">
        <f t="shared" si="6"/>
        <v>77.537404047452895</v>
      </c>
      <c r="J53" s="2478"/>
    </row>
    <row r="54" spans="1:10" ht="23.25" customHeight="1" x14ac:dyDescent="0.25">
      <c r="A54" s="2393" t="s">
        <v>112</v>
      </c>
      <c r="B54" s="1803" t="s">
        <v>1341</v>
      </c>
      <c r="C54" s="974" t="s">
        <v>15</v>
      </c>
      <c r="D54" s="1050">
        <f>D55</f>
        <v>65565.801999999996</v>
      </c>
      <c r="E54" s="1386">
        <f>E55</f>
        <v>25200.55</v>
      </c>
      <c r="F54" s="1050">
        <f t="shared" si="5"/>
        <v>38.435509413886223</v>
      </c>
      <c r="G54" s="2512" t="s">
        <v>2007</v>
      </c>
      <c r="H54" s="1386">
        <f>H55</f>
        <v>25200.55</v>
      </c>
      <c r="I54" s="1050">
        <f t="shared" si="6"/>
        <v>38.435509413886223</v>
      </c>
      <c r="J54" s="2512" t="s">
        <v>1948</v>
      </c>
    </row>
    <row r="55" spans="1:10" ht="258.75" customHeight="1" x14ac:dyDescent="0.25">
      <c r="A55" s="2393"/>
      <c r="B55" s="1803"/>
      <c r="C55" s="974" t="s">
        <v>19</v>
      </c>
      <c r="D55" s="1050">
        <v>65565.801999999996</v>
      </c>
      <c r="E55" s="1386">
        <v>25200.55</v>
      </c>
      <c r="F55" s="1050">
        <f t="shared" si="5"/>
        <v>38.435509413886223</v>
      </c>
      <c r="G55" s="2512"/>
      <c r="H55" s="1386">
        <f>E55</f>
        <v>25200.55</v>
      </c>
      <c r="I55" s="1050">
        <f t="shared" si="6"/>
        <v>38.435509413886223</v>
      </c>
      <c r="J55" s="2512"/>
    </row>
    <row r="56" spans="1:10" ht="27.75" customHeight="1" x14ac:dyDescent="0.25">
      <c r="A56" s="2393" t="s">
        <v>113</v>
      </c>
      <c r="B56" s="1803" t="s">
        <v>1340</v>
      </c>
      <c r="C56" s="1649" t="s">
        <v>15</v>
      </c>
      <c r="D56" s="1655">
        <f>D57</f>
        <v>23370.022000000001</v>
      </c>
      <c r="E56" s="1652">
        <f>E57</f>
        <v>3512.8760000000002</v>
      </c>
      <c r="F56" s="1655">
        <f t="shared" si="5"/>
        <v>15.031547681041978</v>
      </c>
      <c r="G56" s="2512" t="s">
        <v>2006</v>
      </c>
      <c r="H56" s="1652">
        <f>H57</f>
        <v>3512.8760000000002</v>
      </c>
      <c r="I56" s="1655">
        <f t="shared" si="6"/>
        <v>15.031547681041978</v>
      </c>
      <c r="J56" s="2512" t="s">
        <v>1980</v>
      </c>
    </row>
    <row r="57" spans="1:10" ht="294" customHeight="1" x14ac:dyDescent="0.25">
      <c r="A57" s="2393"/>
      <c r="B57" s="1803"/>
      <c r="C57" s="1649" t="s">
        <v>19</v>
      </c>
      <c r="D57" s="1655">
        <v>23370.022000000001</v>
      </c>
      <c r="E57" s="1652">
        <v>3512.8760000000002</v>
      </c>
      <c r="F57" s="1655">
        <f t="shared" si="5"/>
        <v>15.031547681041978</v>
      </c>
      <c r="G57" s="2512"/>
      <c r="H57" s="1652">
        <f>E57</f>
        <v>3512.8760000000002</v>
      </c>
      <c r="I57" s="1655">
        <f t="shared" si="6"/>
        <v>15.031547681041978</v>
      </c>
      <c r="J57" s="2512"/>
    </row>
    <row r="58" spans="1:10" ht="27.75" customHeight="1" x14ac:dyDescent="0.25">
      <c r="A58" s="2407" t="s">
        <v>1339</v>
      </c>
      <c r="B58" s="1717" t="s">
        <v>1338</v>
      </c>
      <c r="C58" s="974" t="s">
        <v>15</v>
      </c>
      <c r="D58" s="1050">
        <f>D59</f>
        <v>810425.87899999996</v>
      </c>
      <c r="E58" s="1386">
        <f>E59</f>
        <v>526051.44900000002</v>
      </c>
      <c r="F58" s="1050">
        <f t="shared" si="5"/>
        <v>64.910494917697463</v>
      </c>
      <c r="G58" s="2476" t="s">
        <v>1988</v>
      </c>
      <c r="H58" s="1386">
        <f>H59</f>
        <v>526051.44900000002</v>
      </c>
      <c r="I58" s="1050">
        <f t="shared" si="6"/>
        <v>64.910494917697463</v>
      </c>
      <c r="J58" s="2476" t="s">
        <v>1601</v>
      </c>
    </row>
    <row r="59" spans="1:10" s="656" customFormat="1" ht="409.5" customHeight="1" x14ac:dyDescent="0.25">
      <c r="A59" s="2408"/>
      <c r="B59" s="1718"/>
      <c r="C59" s="2472" t="s">
        <v>19</v>
      </c>
      <c r="D59" s="2487">
        <v>810425.87899999996</v>
      </c>
      <c r="E59" s="2137">
        <v>526051.44900000002</v>
      </c>
      <c r="F59" s="2487">
        <f t="shared" si="5"/>
        <v>64.910494917697463</v>
      </c>
      <c r="G59" s="2477"/>
      <c r="H59" s="2137">
        <f>E59</f>
        <v>526051.44900000002</v>
      </c>
      <c r="I59" s="2487">
        <f t="shared" si="6"/>
        <v>64.910494917697463</v>
      </c>
      <c r="J59" s="2477"/>
    </row>
    <row r="60" spans="1:10" s="656" customFormat="1" ht="60.75" customHeight="1" x14ac:dyDescent="0.25">
      <c r="A60" s="2409"/>
      <c r="B60" s="1719"/>
      <c r="C60" s="2474"/>
      <c r="D60" s="2488"/>
      <c r="E60" s="2138"/>
      <c r="F60" s="2488"/>
      <c r="G60" s="2478"/>
      <c r="H60" s="2138"/>
      <c r="I60" s="2488"/>
      <c r="J60" s="2478"/>
    </row>
    <row r="61" spans="1:10" s="656" customFormat="1" ht="27" customHeight="1" x14ac:dyDescent="0.25">
      <c r="A61" s="2407" t="s">
        <v>391</v>
      </c>
      <c r="B61" s="1717" t="s">
        <v>1337</v>
      </c>
      <c r="C61" s="874" t="s">
        <v>15</v>
      </c>
      <c r="D61" s="266">
        <f>D62</f>
        <v>91725.524999999994</v>
      </c>
      <c r="E61" s="1386">
        <f>E62</f>
        <v>43588.523000000001</v>
      </c>
      <c r="F61" s="199">
        <f>E61/D61*100</f>
        <v>47.520603452528619</v>
      </c>
      <c r="G61" s="2476" t="s">
        <v>1949</v>
      </c>
      <c r="H61" s="1386">
        <f>H62</f>
        <v>43588.523000000001</v>
      </c>
      <c r="I61" s="199">
        <f>H61/D61*100</f>
        <v>47.520603452528619</v>
      </c>
      <c r="J61" s="2476" t="s">
        <v>1602</v>
      </c>
    </row>
    <row r="62" spans="1:10" s="611" customFormat="1" ht="285" customHeight="1" x14ac:dyDescent="0.25">
      <c r="A62" s="2409"/>
      <c r="B62" s="1719"/>
      <c r="C62" s="811" t="s">
        <v>19</v>
      </c>
      <c r="D62" s="199">
        <v>91725.524999999994</v>
      </c>
      <c r="E62" s="1386">
        <v>43588.523000000001</v>
      </c>
      <c r="F62" s="199">
        <f t="shared" si="5"/>
        <v>47.520603452528619</v>
      </c>
      <c r="G62" s="2478"/>
      <c r="H62" s="1386">
        <f>E62</f>
        <v>43588.523000000001</v>
      </c>
      <c r="I62" s="199">
        <f t="shared" si="6"/>
        <v>47.520603452528619</v>
      </c>
      <c r="J62" s="2478"/>
    </row>
    <row r="63" spans="1:10" ht="24" customHeight="1" x14ac:dyDescent="0.25">
      <c r="A63" s="2388"/>
      <c r="B63" s="2536" t="s">
        <v>64</v>
      </c>
      <c r="C63" s="813" t="s">
        <v>15</v>
      </c>
      <c r="D63" s="468">
        <f>D64+D127</f>
        <v>1236448.8679999998</v>
      </c>
      <c r="E63" s="759">
        <f>E64+E127</f>
        <v>716326.98800000001</v>
      </c>
      <c r="F63" s="559">
        <f>E63/D63*100</f>
        <v>57.934218433042403</v>
      </c>
      <c r="G63" s="2523"/>
      <c r="H63" s="759">
        <f>H64+H127</f>
        <v>716326.98800000001</v>
      </c>
      <c r="I63" s="559">
        <f>H63/D63*100</f>
        <v>57.934218433042403</v>
      </c>
      <c r="J63" s="2525"/>
    </row>
    <row r="64" spans="1:10" ht="99" customHeight="1" x14ac:dyDescent="0.25">
      <c r="A64" s="2388"/>
      <c r="B64" s="2537"/>
      <c r="C64" s="813" t="s">
        <v>19</v>
      </c>
      <c r="D64" s="559">
        <f>D46+D42</f>
        <v>1103193.8679999998</v>
      </c>
      <c r="E64" s="759">
        <f>E46+E42</f>
        <v>638694.36100000003</v>
      </c>
      <c r="F64" s="559">
        <f>E64/D64*100</f>
        <v>57.895024576043078</v>
      </c>
      <c r="G64" s="2524"/>
      <c r="H64" s="759">
        <f>H46+H42</f>
        <v>638694.36100000003</v>
      </c>
      <c r="I64" s="559">
        <f>H64/D64*100</f>
        <v>57.895024576043078</v>
      </c>
      <c r="J64" s="2526"/>
    </row>
    <row r="65" spans="1:20" ht="19.5" hidden="1" customHeight="1" x14ac:dyDescent="0.25">
      <c r="A65" s="2388"/>
      <c r="B65" s="2537"/>
      <c r="C65" s="1089" t="s">
        <v>15</v>
      </c>
      <c r="D65" s="559">
        <f>D66+D67</f>
        <v>852932.1</v>
      </c>
      <c r="E65" s="759">
        <f>E66+E67</f>
        <v>271313.3</v>
      </c>
      <c r="F65" s="559">
        <f>E65/D65*100</f>
        <v>31.809484014026442</v>
      </c>
      <c r="G65" s="2501"/>
      <c r="H65" s="759">
        <f>H66+H67</f>
        <v>247009.5</v>
      </c>
      <c r="I65" s="559">
        <f>H65/D65*100</f>
        <v>28.960042657557384</v>
      </c>
      <c r="J65" s="2530"/>
    </row>
    <row r="66" spans="1:20" ht="91.5" hidden="1" customHeight="1" x14ac:dyDescent="0.25">
      <c r="A66" s="2388"/>
      <c r="B66" s="2537"/>
      <c r="C66" s="1089" t="s">
        <v>16</v>
      </c>
      <c r="D66" s="559">
        <f>D70+D121</f>
        <v>177841</v>
      </c>
      <c r="E66" s="759">
        <f>E70+E121</f>
        <v>34179.1</v>
      </c>
      <c r="F66" s="559">
        <f>E66/D66*100</f>
        <v>19.218909025477814</v>
      </c>
      <c r="G66" s="2502"/>
      <c r="H66" s="759">
        <f>H70+H121</f>
        <v>34179.1</v>
      </c>
      <c r="I66" s="559">
        <f>H66/D66*100</f>
        <v>19.218909025477814</v>
      </c>
      <c r="J66" s="2531"/>
    </row>
    <row r="67" spans="1:20" ht="90.75" hidden="1" customHeight="1" x14ac:dyDescent="0.25">
      <c r="A67" s="2388"/>
      <c r="B67" s="2537"/>
      <c r="C67" s="1089" t="s">
        <v>19</v>
      </c>
      <c r="D67" s="559">
        <f>D71+D73+D76+D88+D114+D122</f>
        <v>675091.1</v>
      </c>
      <c r="E67" s="759">
        <f>E71+E73+E76+E88+E114+E122</f>
        <v>237134.19999999998</v>
      </c>
      <c r="F67" s="559">
        <f>E67/D67*100</f>
        <v>35.126251849565193</v>
      </c>
      <c r="G67" s="2502"/>
      <c r="H67" s="759">
        <f>H71+H73+H76+H88+H114+H122</f>
        <v>212830.4</v>
      </c>
      <c r="I67" s="559">
        <f>H67/D67*100</f>
        <v>31.526174763672639</v>
      </c>
      <c r="J67" s="2531"/>
      <c r="O67" s="84"/>
    </row>
    <row r="68" spans="1:20" ht="57" hidden="1" customHeight="1" x14ac:dyDescent="0.25">
      <c r="A68" s="2388"/>
      <c r="B68" s="2537"/>
      <c r="C68" s="1089" t="s">
        <v>20</v>
      </c>
      <c r="D68" s="559">
        <f>D119</f>
        <v>1300</v>
      </c>
      <c r="E68" s="759">
        <f>E119</f>
        <v>0</v>
      </c>
      <c r="F68" s="559">
        <v>0</v>
      </c>
      <c r="G68" s="2503"/>
      <c r="H68" s="759">
        <f>H115</f>
        <v>0</v>
      </c>
      <c r="I68" s="559">
        <v>0</v>
      </c>
      <c r="J68" s="2532"/>
    </row>
    <row r="69" spans="1:20" ht="20.25" hidden="1" customHeight="1" x14ac:dyDescent="0.25">
      <c r="A69" s="2388"/>
      <c r="B69" s="2537"/>
      <c r="C69" s="990" t="s">
        <v>15</v>
      </c>
      <c r="D69" s="199">
        <f>D70+D71</f>
        <v>76806</v>
      </c>
      <c r="E69" s="1386">
        <f>E70+E71</f>
        <v>0</v>
      </c>
      <c r="F69" s="199">
        <f t="shared" ref="F69:F80" si="7">E69/D69*100</f>
        <v>0</v>
      </c>
      <c r="G69" s="2481" t="s">
        <v>862</v>
      </c>
      <c r="H69" s="1386">
        <f>H70+H71</f>
        <v>0</v>
      </c>
      <c r="I69" s="199">
        <f t="shared" ref="I69:I80" si="8">H69/D69*100</f>
        <v>0</v>
      </c>
      <c r="J69" s="2533" t="s">
        <v>1006</v>
      </c>
    </row>
    <row r="70" spans="1:20" ht="75" hidden="1" customHeight="1" x14ac:dyDescent="0.25">
      <c r="A70" s="2388"/>
      <c r="B70" s="2537"/>
      <c r="C70" s="990" t="s">
        <v>16</v>
      </c>
      <c r="D70" s="199">
        <v>73306</v>
      </c>
      <c r="E70" s="1386">
        <v>0</v>
      </c>
      <c r="F70" s="199">
        <f t="shared" si="7"/>
        <v>0</v>
      </c>
      <c r="G70" s="2527"/>
      <c r="H70" s="1386">
        <v>0</v>
      </c>
      <c r="I70" s="199">
        <f t="shared" si="8"/>
        <v>0</v>
      </c>
      <c r="J70" s="2534"/>
    </row>
    <row r="71" spans="1:20" ht="91.5" hidden="1" customHeight="1" x14ac:dyDescent="0.25">
      <c r="A71" s="2388"/>
      <c r="B71" s="2537"/>
      <c r="C71" s="1090" t="s">
        <v>19</v>
      </c>
      <c r="D71" s="971">
        <v>3500</v>
      </c>
      <c r="E71" s="1388">
        <v>0</v>
      </c>
      <c r="F71" s="971">
        <f t="shared" si="7"/>
        <v>0</v>
      </c>
      <c r="G71" s="2482"/>
      <c r="H71" s="1388">
        <v>0</v>
      </c>
      <c r="I71" s="971">
        <f t="shared" si="8"/>
        <v>0</v>
      </c>
      <c r="J71" s="2535"/>
    </row>
    <row r="72" spans="1:20" ht="21" hidden="1" customHeight="1" x14ac:dyDescent="0.25">
      <c r="A72" s="2388"/>
      <c r="B72" s="2537"/>
      <c r="C72" s="990" t="s">
        <v>15</v>
      </c>
      <c r="D72" s="199">
        <f>D73</f>
        <v>19840</v>
      </c>
      <c r="E72" s="1386">
        <f>E73</f>
        <v>0</v>
      </c>
      <c r="F72" s="199">
        <f t="shared" si="7"/>
        <v>0</v>
      </c>
      <c r="G72" s="2489" t="s">
        <v>476</v>
      </c>
      <c r="H72" s="1386">
        <f>H73</f>
        <v>0</v>
      </c>
      <c r="I72" s="199">
        <f t="shared" si="8"/>
        <v>0</v>
      </c>
      <c r="J72" s="2489"/>
    </row>
    <row r="73" spans="1:20" ht="96" hidden="1" customHeight="1" x14ac:dyDescent="0.25">
      <c r="A73" s="2388"/>
      <c r="B73" s="2537"/>
      <c r="C73" s="990" t="s">
        <v>19</v>
      </c>
      <c r="D73" s="199">
        <f>D74+D75</f>
        <v>19840</v>
      </c>
      <c r="E73" s="1386">
        <f>E74+E75</f>
        <v>0</v>
      </c>
      <c r="F73" s="199">
        <f t="shared" si="7"/>
        <v>0</v>
      </c>
      <c r="G73" s="2489"/>
      <c r="H73" s="1386">
        <v>0</v>
      </c>
      <c r="I73" s="199">
        <f t="shared" si="8"/>
        <v>0</v>
      </c>
      <c r="J73" s="2489"/>
    </row>
    <row r="74" spans="1:20" ht="88.5" hidden="1" customHeight="1" x14ac:dyDescent="0.25">
      <c r="A74" s="2388"/>
      <c r="B74" s="2537"/>
      <c r="C74" s="1091" t="s">
        <v>19</v>
      </c>
      <c r="D74" s="199">
        <v>9840</v>
      </c>
      <c r="E74" s="1386">
        <v>0</v>
      </c>
      <c r="F74" s="199">
        <f t="shared" si="7"/>
        <v>0</v>
      </c>
      <c r="G74" s="1092"/>
      <c r="H74" s="1386">
        <v>0</v>
      </c>
      <c r="I74" s="199">
        <f t="shared" si="8"/>
        <v>0</v>
      </c>
      <c r="J74" s="1092" t="s">
        <v>864</v>
      </c>
      <c r="O74" s="88"/>
    </row>
    <row r="75" spans="1:20" ht="132.75" hidden="1" customHeight="1" x14ac:dyDescent="0.25">
      <c r="A75" s="2388"/>
      <c r="B75" s="2537"/>
      <c r="C75" s="990" t="s">
        <v>19</v>
      </c>
      <c r="D75" s="199">
        <v>10000</v>
      </c>
      <c r="E75" s="1386">
        <v>0</v>
      </c>
      <c r="F75" s="199">
        <f t="shared" si="7"/>
        <v>0</v>
      </c>
      <c r="G75" s="1092"/>
      <c r="H75" s="1386">
        <v>0</v>
      </c>
      <c r="I75" s="199">
        <f t="shared" si="8"/>
        <v>0</v>
      </c>
      <c r="J75" s="1092" t="s">
        <v>864</v>
      </c>
      <c r="K75" s="88"/>
      <c r="L75" s="88"/>
      <c r="T75" s="13" t="s">
        <v>553</v>
      </c>
    </row>
    <row r="76" spans="1:20" ht="96.75" hidden="1" customHeight="1" x14ac:dyDescent="0.25">
      <c r="A76" s="2388"/>
      <c r="B76" s="2537"/>
      <c r="C76" s="990" t="s">
        <v>19</v>
      </c>
      <c r="D76" s="199">
        <f>D78+D80+D82+D83+D84+D85+D86+D87</f>
        <v>639340.4</v>
      </c>
      <c r="E76" s="1386">
        <f>E78+E80+E82+E83+E84+E85+E86+E87</f>
        <v>236822.19999999998</v>
      </c>
      <c r="F76" s="199">
        <f t="shared" si="7"/>
        <v>37.041644795167016</v>
      </c>
      <c r="G76" s="1093" t="s">
        <v>479</v>
      </c>
      <c r="H76" s="1386">
        <f>H78+H80+H82+H83+H84+H85+H86+H87</f>
        <v>212518.39999999999</v>
      </c>
      <c r="I76" s="199">
        <f t="shared" si="8"/>
        <v>33.240258241149782</v>
      </c>
      <c r="J76" s="1093"/>
    </row>
    <row r="77" spans="1:20" ht="17.25" hidden="1" customHeight="1" x14ac:dyDescent="0.25">
      <c r="A77" s="2388"/>
      <c r="B77" s="2537"/>
      <c r="C77" s="990" t="s">
        <v>15</v>
      </c>
      <c r="D77" s="199">
        <f>D78</f>
        <v>521600</v>
      </c>
      <c r="E77" s="1386">
        <f>E78</f>
        <v>219255.6</v>
      </c>
      <c r="F77" s="199">
        <f t="shared" si="7"/>
        <v>42.035199386503066</v>
      </c>
      <c r="G77" s="2489" t="s">
        <v>866</v>
      </c>
      <c r="H77" s="1386">
        <f>H78</f>
        <v>195472.7</v>
      </c>
      <c r="I77" s="199">
        <f t="shared" si="8"/>
        <v>37.475594325153381</v>
      </c>
      <c r="J77" s="2489" t="s">
        <v>867</v>
      </c>
    </row>
    <row r="78" spans="1:20" ht="192" hidden="1" customHeight="1" x14ac:dyDescent="0.25">
      <c r="A78" s="2388"/>
      <c r="B78" s="2537"/>
      <c r="C78" s="990" t="s">
        <v>19</v>
      </c>
      <c r="D78" s="199">
        <v>521600</v>
      </c>
      <c r="E78" s="1386">
        <v>219255.6</v>
      </c>
      <c r="F78" s="199">
        <f t="shared" si="7"/>
        <v>42.035199386503066</v>
      </c>
      <c r="G78" s="2489"/>
      <c r="H78" s="1386">
        <v>195472.7</v>
      </c>
      <c r="I78" s="199">
        <f t="shared" si="8"/>
        <v>37.475594325153381</v>
      </c>
      <c r="J78" s="2489"/>
    </row>
    <row r="79" spans="1:20" ht="112.5" hidden="1" customHeight="1" x14ac:dyDescent="0.25">
      <c r="A79" s="2388"/>
      <c r="B79" s="2537"/>
      <c r="C79" s="990" t="s">
        <v>15</v>
      </c>
      <c r="D79" s="199">
        <f>D80</f>
        <v>74000</v>
      </c>
      <c r="E79" s="1386">
        <f>E80</f>
        <v>10881.4</v>
      </c>
      <c r="F79" s="199">
        <f t="shared" si="7"/>
        <v>14.704594594594594</v>
      </c>
      <c r="G79" s="2481" t="s">
        <v>1046</v>
      </c>
      <c r="H79" s="1386">
        <f>H80</f>
        <v>10881.4</v>
      </c>
      <c r="I79" s="199">
        <f t="shared" si="8"/>
        <v>14.704594594594594</v>
      </c>
      <c r="J79" s="2481" t="s">
        <v>868</v>
      </c>
    </row>
    <row r="80" spans="1:20" ht="138.75" hidden="1" customHeight="1" x14ac:dyDescent="0.25">
      <c r="A80" s="2388"/>
      <c r="B80" s="2537"/>
      <c r="C80" s="2499" t="s">
        <v>19</v>
      </c>
      <c r="D80" s="2497">
        <v>74000</v>
      </c>
      <c r="E80" s="2137">
        <v>10881.4</v>
      </c>
      <c r="F80" s="2497">
        <f t="shared" si="7"/>
        <v>14.704594594594594</v>
      </c>
      <c r="G80" s="2527"/>
      <c r="H80" s="2137">
        <v>10881.4</v>
      </c>
      <c r="I80" s="2497">
        <f t="shared" si="8"/>
        <v>14.704594594594594</v>
      </c>
      <c r="J80" s="2527"/>
      <c r="L80" s="92"/>
    </row>
    <row r="81" spans="1:12" ht="75" hidden="1" customHeight="1" x14ac:dyDescent="0.25">
      <c r="A81" s="2388"/>
      <c r="B81" s="2537"/>
      <c r="C81" s="2500"/>
      <c r="D81" s="2498"/>
      <c r="E81" s="2138"/>
      <c r="F81" s="2498"/>
      <c r="G81" s="2482"/>
      <c r="H81" s="2138"/>
      <c r="I81" s="2498"/>
      <c r="J81" s="2482"/>
      <c r="L81" s="92"/>
    </row>
    <row r="82" spans="1:12" ht="207" hidden="1" customHeight="1" x14ac:dyDescent="0.25">
      <c r="A82" s="2388"/>
      <c r="B82" s="2537"/>
      <c r="C82" s="990" t="s">
        <v>19</v>
      </c>
      <c r="D82" s="199">
        <v>37105.4</v>
      </c>
      <c r="E82" s="1386">
        <v>5940.9</v>
      </c>
      <c r="F82" s="199">
        <f t="shared" ref="F82:F88" si="9">E82/D82*100</f>
        <v>16.010877123006352</v>
      </c>
      <c r="G82" s="1093" t="s">
        <v>869</v>
      </c>
      <c r="H82" s="1386">
        <v>5438.9</v>
      </c>
      <c r="I82" s="199">
        <f t="shared" ref="I82:I88" si="10">H82/D82*100</f>
        <v>14.657974311016725</v>
      </c>
      <c r="J82" s="1093" t="s">
        <v>867</v>
      </c>
      <c r="K82" s="88"/>
    </row>
    <row r="83" spans="1:12" ht="95.25" hidden="1" customHeight="1" x14ac:dyDescent="0.25">
      <c r="A83" s="2388"/>
      <c r="B83" s="2537"/>
      <c r="C83" s="990" t="s">
        <v>19</v>
      </c>
      <c r="D83" s="199">
        <v>1750</v>
      </c>
      <c r="E83" s="1386">
        <v>437.5</v>
      </c>
      <c r="F83" s="199">
        <f t="shared" si="9"/>
        <v>25</v>
      </c>
      <c r="G83" s="985" t="s">
        <v>870</v>
      </c>
      <c r="H83" s="1386">
        <v>437.5</v>
      </c>
      <c r="I83" s="199">
        <f t="shared" si="10"/>
        <v>25</v>
      </c>
      <c r="J83" s="1093"/>
    </row>
    <row r="84" spans="1:12" ht="89.25" hidden="1" customHeight="1" x14ac:dyDescent="0.25">
      <c r="A84" s="2388"/>
      <c r="B84" s="2537"/>
      <c r="C84" s="990" t="s">
        <v>19</v>
      </c>
      <c r="D84" s="199">
        <v>1000</v>
      </c>
      <c r="E84" s="1386">
        <v>250</v>
      </c>
      <c r="F84" s="199">
        <f t="shared" si="9"/>
        <v>25</v>
      </c>
      <c r="G84" s="1093" t="s">
        <v>871</v>
      </c>
      <c r="H84" s="1386">
        <v>250</v>
      </c>
      <c r="I84" s="199">
        <f t="shared" si="10"/>
        <v>25</v>
      </c>
      <c r="J84" s="1093"/>
    </row>
    <row r="85" spans="1:12" ht="117.75" hidden="1" customHeight="1" x14ac:dyDescent="0.25">
      <c r="A85" s="2388"/>
      <c r="B85" s="2537"/>
      <c r="C85" s="990" t="s">
        <v>19</v>
      </c>
      <c r="D85" s="199">
        <v>800</v>
      </c>
      <c r="E85" s="1386">
        <v>0</v>
      </c>
      <c r="F85" s="199">
        <f t="shared" si="9"/>
        <v>0</v>
      </c>
      <c r="G85" s="1093"/>
      <c r="H85" s="1386">
        <v>0</v>
      </c>
      <c r="I85" s="199">
        <f t="shared" si="10"/>
        <v>0</v>
      </c>
      <c r="J85" s="1092" t="s">
        <v>872</v>
      </c>
    </row>
    <row r="86" spans="1:12" ht="150.75" hidden="1" customHeight="1" x14ac:dyDescent="0.25">
      <c r="A86" s="2388"/>
      <c r="B86" s="2537"/>
      <c r="C86" s="990" t="s">
        <v>19</v>
      </c>
      <c r="D86" s="199">
        <v>3000</v>
      </c>
      <c r="E86" s="1386">
        <v>0</v>
      </c>
      <c r="F86" s="199">
        <f t="shared" si="9"/>
        <v>0</v>
      </c>
      <c r="G86" s="1092"/>
      <c r="H86" s="1386">
        <v>0</v>
      </c>
      <c r="I86" s="199">
        <f t="shared" si="10"/>
        <v>0</v>
      </c>
      <c r="J86" s="1092" t="s">
        <v>872</v>
      </c>
    </row>
    <row r="87" spans="1:12" ht="210" hidden="1" customHeight="1" x14ac:dyDescent="0.25">
      <c r="A87" s="2388"/>
      <c r="B87" s="2537"/>
      <c r="C87" s="990" t="s">
        <v>19</v>
      </c>
      <c r="D87" s="199">
        <v>85</v>
      </c>
      <c r="E87" s="1386">
        <v>56.8</v>
      </c>
      <c r="F87" s="199">
        <f t="shared" si="9"/>
        <v>66.82352941176471</v>
      </c>
      <c r="G87" s="1093" t="s">
        <v>873</v>
      </c>
      <c r="H87" s="1386">
        <v>37.9</v>
      </c>
      <c r="I87" s="199">
        <f t="shared" si="10"/>
        <v>44.588235294117645</v>
      </c>
      <c r="J87" s="1092" t="s">
        <v>943</v>
      </c>
    </row>
    <row r="88" spans="1:12" ht="87.75" hidden="1" customHeight="1" x14ac:dyDescent="0.25">
      <c r="A88" s="2388"/>
      <c r="B88" s="2537"/>
      <c r="C88" s="990" t="s">
        <v>19</v>
      </c>
      <c r="D88" s="199">
        <f>D89+D91+D92+D94+D96+D97+D99+D100+D101+D103+D105+D107</f>
        <v>8604.7000000000007</v>
      </c>
      <c r="E88" s="1386">
        <f>E90+E91+E93+E95+E96+E98+E99+E100+E102+E104+E106</f>
        <v>0</v>
      </c>
      <c r="F88" s="199">
        <f t="shared" si="9"/>
        <v>0</v>
      </c>
      <c r="G88" s="990" t="s">
        <v>482</v>
      </c>
      <c r="H88" s="1386">
        <f>H90+H91+H93+H94+H98+H99+H100+H102+H104+H106</f>
        <v>0</v>
      </c>
      <c r="I88" s="199">
        <f t="shared" si="10"/>
        <v>0</v>
      </c>
      <c r="J88" s="1093"/>
    </row>
    <row r="89" spans="1:12" ht="18" hidden="1" customHeight="1" x14ac:dyDescent="0.25">
      <c r="A89" s="2388"/>
      <c r="B89" s="2537"/>
      <c r="C89" s="990" t="s">
        <v>15</v>
      </c>
      <c r="D89" s="199">
        <f>D90</f>
        <v>0</v>
      </c>
      <c r="E89" s="1386">
        <f>E90</f>
        <v>0</v>
      </c>
      <c r="F89" s="199">
        <v>0</v>
      </c>
      <c r="G89" s="2489"/>
      <c r="H89" s="1386">
        <f>H90</f>
        <v>0</v>
      </c>
      <c r="I89" s="199">
        <v>0</v>
      </c>
      <c r="J89" s="2489" t="s">
        <v>838</v>
      </c>
    </row>
    <row r="90" spans="1:12" ht="145.5" hidden="1" customHeight="1" x14ac:dyDescent="0.25">
      <c r="A90" s="2388"/>
      <c r="B90" s="2537"/>
      <c r="C90" s="990" t="s">
        <v>19</v>
      </c>
      <c r="D90" s="199">
        <v>0</v>
      </c>
      <c r="E90" s="1386">
        <v>0</v>
      </c>
      <c r="F90" s="199">
        <v>0</v>
      </c>
      <c r="G90" s="2489"/>
      <c r="H90" s="1386">
        <v>0</v>
      </c>
      <c r="I90" s="199">
        <v>0</v>
      </c>
      <c r="J90" s="2489"/>
    </row>
    <row r="91" spans="1:12" ht="94.5" hidden="1" customHeight="1" x14ac:dyDescent="0.25">
      <c r="A91" s="2388"/>
      <c r="B91" s="2537"/>
      <c r="C91" s="990" t="s">
        <v>19</v>
      </c>
      <c r="D91" s="199">
        <v>200</v>
      </c>
      <c r="E91" s="1386">
        <v>0</v>
      </c>
      <c r="F91" s="199">
        <f>E91/D91*100</f>
        <v>0</v>
      </c>
      <c r="G91" s="1093" t="s">
        <v>875</v>
      </c>
      <c r="H91" s="1386">
        <v>0</v>
      </c>
      <c r="I91" s="199">
        <f>H91/D91*100</f>
        <v>0</v>
      </c>
      <c r="J91" s="1093"/>
    </row>
    <row r="92" spans="1:12" ht="24" hidden="1" customHeight="1" x14ac:dyDescent="0.25">
      <c r="A92" s="2388"/>
      <c r="B92" s="2537"/>
      <c r="C92" s="990" t="s">
        <v>15</v>
      </c>
      <c r="D92" s="199">
        <f>D93</f>
        <v>2000</v>
      </c>
      <c r="E92" s="1386">
        <f>E93</f>
        <v>0</v>
      </c>
      <c r="F92" s="199">
        <f>E92/D92*100</f>
        <v>0</v>
      </c>
      <c r="G92" s="2539"/>
      <c r="H92" s="1386">
        <f>H93</f>
        <v>0</v>
      </c>
      <c r="I92" s="199">
        <f>H92/D92*100</f>
        <v>0</v>
      </c>
      <c r="J92" s="2481" t="s">
        <v>872</v>
      </c>
    </row>
    <row r="93" spans="1:12" ht="99.75" hidden="1" customHeight="1" x14ac:dyDescent="0.25">
      <c r="A93" s="2388"/>
      <c r="B93" s="2537"/>
      <c r="C93" s="990" t="s">
        <v>19</v>
      </c>
      <c r="D93" s="199">
        <v>2000</v>
      </c>
      <c r="E93" s="1386">
        <v>0</v>
      </c>
      <c r="F93" s="199">
        <f>E93/D93*100</f>
        <v>0</v>
      </c>
      <c r="G93" s="2540"/>
      <c r="H93" s="1386">
        <v>0</v>
      </c>
      <c r="I93" s="199">
        <f>H93/D93*100</f>
        <v>0</v>
      </c>
      <c r="J93" s="2482"/>
    </row>
    <row r="94" spans="1:12" ht="23.25" hidden="1" customHeight="1" x14ac:dyDescent="0.25">
      <c r="A94" s="2388"/>
      <c r="B94" s="2537"/>
      <c r="C94" s="1094" t="s">
        <v>15</v>
      </c>
      <c r="D94" s="970">
        <f>D95</f>
        <v>2000</v>
      </c>
      <c r="E94" s="1387">
        <f>E95</f>
        <v>0</v>
      </c>
      <c r="F94" s="970">
        <f>E94/D94*100</f>
        <v>0</v>
      </c>
      <c r="G94" s="2499" t="s">
        <v>878</v>
      </c>
      <c r="H94" s="1387">
        <f>H95</f>
        <v>0</v>
      </c>
      <c r="I94" s="970">
        <f>H94/D94*100</f>
        <v>0</v>
      </c>
      <c r="J94" s="2484" t="s">
        <v>1047</v>
      </c>
    </row>
    <row r="95" spans="1:12" ht="127.5" hidden="1" customHeight="1" x14ac:dyDescent="0.25">
      <c r="A95" s="2388"/>
      <c r="B95" s="2537"/>
      <c r="C95" s="990" t="s">
        <v>19</v>
      </c>
      <c r="D95" s="199">
        <v>2000</v>
      </c>
      <c r="E95" s="1386">
        <v>0</v>
      </c>
      <c r="F95" s="199">
        <f>E95/D95*100</f>
        <v>0</v>
      </c>
      <c r="G95" s="2500"/>
      <c r="H95" s="1386">
        <v>0</v>
      </c>
      <c r="I95" s="199">
        <f>H95/D95*100</f>
        <v>0</v>
      </c>
      <c r="J95" s="2485"/>
    </row>
    <row r="96" spans="1:12" ht="92.25" hidden="1" customHeight="1" x14ac:dyDescent="0.25">
      <c r="A96" s="2388"/>
      <c r="B96" s="2537"/>
      <c r="C96" s="990" t="s">
        <v>19</v>
      </c>
      <c r="D96" s="199">
        <v>0</v>
      </c>
      <c r="E96" s="1386">
        <v>0</v>
      </c>
      <c r="F96" s="199">
        <v>0</v>
      </c>
      <c r="G96" s="985"/>
      <c r="H96" s="1386">
        <v>0</v>
      </c>
      <c r="I96" s="199">
        <v>0</v>
      </c>
      <c r="J96" s="985" t="s">
        <v>406</v>
      </c>
    </row>
    <row r="97" spans="1:11" ht="13.5" hidden="1" customHeight="1" x14ac:dyDescent="0.25">
      <c r="A97" s="2388"/>
      <c r="B97" s="2537"/>
      <c r="C97" s="1058" t="s">
        <v>15</v>
      </c>
      <c r="D97" s="199">
        <f>D98</f>
        <v>500</v>
      </c>
      <c r="E97" s="1386">
        <f>E98</f>
        <v>0</v>
      </c>
      <c r="F97" s="199">
        <f>E97/D97*100</f>
        <v>0</v>
      </c>
      <c r="G97" s="2486"/>
      <c r="H97" s="1386">
        <f>H98</f>
        <v>0</v>
      </c>
      <c r="I97" s="199">
        <f>H97/D97*100</f>
        <v>0</v>
      </c>
      <c r="J97" s="1916" t="s">
        <v>872</v>
      </c>
    </row>
    <row r="98" spans="1:11" ht="100.5" hidden="1" customHeight="1" x14ac:dyDescent="0.25">
      <c r="A98" s="2388"/>
      <c r="B98" s="2537"/>
      <c r="C98" s="1058" t="s">
        <v>19</v>
      </c>
      <c r="D98" s="199">
        <v>500</v>
      </c>
      <c r="E98" s="1386">
        <v>0</v>
      </c>
      <c r="F98" s="199">
        <f>E98/D98*100</f>
        <v>0</v>
      </c>
      <c r="G98" s="2486"/>
      <c r="H98" s="1386">
        <v>0</v>
      </c>
      <c r="I98" s="199">
        <f>H98/D98*100</f>
        <v>0</v>
      </c>
      <c r="J98" s="1916"/>
    </row>
    <row r="99" spans="1:11" ht="205.5" hidden="1" customHeight="1" x14ac:dyDescent="0.25">
      <c r="A99" s="2388"/>
      <c r="B99" s="2537"/>
      <c r="C99" s="1091" t="s">
        <v>19</v>
      </c>
      <c r="D99" s="199">
        <v>0</v>
      </c>
      <c r="E99" s="1386">
        <v>0</v>
      </c>
      <c r="F99" s="199">
        <v>0</v>
      </c>
      <c r="G99" s="985"/>
      <c r="H99" s="1386">
        <v>0</v>
      </c>
      <c r="I99" s="199">
        <v>0</v>
      </c>
      <c r="J99" s="985" t="s">
        <v>838</v>
      </c>
    </row>
    <row r="100" spans="1:11" ht="101.25" hidden="1" customHeight="1" x14ac:dyDescent="0.25">
      <c r="A100" s="2388"/>
      <c r="B100" s="2537"/>
      <c r="C100" s="990" t="s">
        <v>19</v>
      </c>
      <c r="D100" s="199">
        <v>0</v>
      </c>
      <c r="E100" s="1386">
        <v>0</v>
      </c>
      <c r="F100" s="199">
        <v>0</v>
      </c>
      <c r="G100" s="985"/>
      <c r="H100" s="1386">
        <v>0</v>
      </c>
      <c r="I100" s="199">
        <v>0</v>
      </c>
      <c r="J100" s="985" t="s">
        <v>406</v>
      </c>
    </row>
    <row r="101" spans="1:11" ht="19.5" hidden="1" customHeight="1" x14ac:dyDescent="0.25">
      <c r="A101" s="2388"/>
      <c r="B101" s="2537"/>
      <c r="C101" s="1058" t="s">
        <v>15</v>
      </c>
      <c r="D101" s="199">
        <f>D102</f>
        <v>704.7</v>
      </c>
      <c r="E101" s="1386">
        <f>E102</f>
        <v>0</v>
      </c>
      <c r="F101" s="199">
        <f t="shared" ref="F101:F106" si="11">E101/D101*100</f>
        <v>0</v>
      </c>
      <c r="G101" s="2486"/>
      <c r="H101" s="1386">
        <f>H102</f>
        <v>0</v>
      </c>
      <c r="I101" s="199">
        <f t="shared" ref="I101:I106" si="12">H101/D101*100</f>
        <v>0</v>
      </c>
      <c r="J101" s="2486" t="s">
        <v>872</v>
      </c>
    </row>
    <row r="102" spans="1:11" ht="93.75" hidden="1" customHeight="1" x14ac:dyDescent="0.25">
      <c r="A102" s="2388"/>
      <c r="B102" s="2537"/>
      <c r="C102" s="1091" t="s">
        <v>19</v>
      </c>
      <c r="D102" s="199">
        <v>704.7</v>
      </c>
      <c r="E102" s="1386">
        <v>0</v>
      </c>
      <c r="F102" s="199">
        <f t="shared" si="11"/>
        <v>0</v>
      </c>
      <c r="G102" s="2486"/>
      <c r="H102" s="1386">
        <v>0</v>
      </c>
      <c r="I102" s="199">
        <f t="shared" si="12"/>
        <v>0</v>
      </c>
      <c r="J102" s="2486"/>
    </row>
    <row r="103" spans="1:11" ht="18.75" hidden="1" customHeight="1" x14ac:dyDescent="0.25">
      <c r="A103" s="2388"/>
      <c r="B103" s="2537"/>
      <c r="C103" s="1058" t="s">
        <v>15</v>
      </c>
      <c r="D103" s="199">
        <f>D104</f>
        <v>2500</v>
      </c>
      <c r="E103" s="1386">
        <f>E104</f>
        <v>0</v>
      </c>
      <c r="F103" s="199">
        <f t="shared" si="11"/>
        <v>0</v>
      </c>
      <c r="G103" s="2486" t="s">
        <v>1008</v>
      </c>
      <c r="H103" s="1386">
        <f>H104</f>
        <v>0</v>
      </c>
      <c r="I103" s="199">
        <f t="shared" si="12"/>
        <v>0</v>
      </c>
      <c r="J103" s="2483" t="s">
        <v>1007</v>
      </c>
    </row>
    <row r="104" spans="1:11" ht="93.75" hidden="1" customHeight="1" x14ac:dyDescent="0.25">
      <c r="A104" s="2388"/>
      <c r="B104" s="2537"/>
      <c r="C104" s="1091" t="s">
        <v>19</v>
      </c>
      <c r="D104" s="199">
        <v>2500</v>
      </c>
      <c r="E104" s="1386">
        <v>0</v>
      </c>
      <c r="F104" s="199">
        <f t="shared" si="11"/>
        <v>0</v>
      </c>
      <c r="G104" s="2486"/>
      <c r="H104" s="1386">
        <v>0</v>
      </c>
      <c r="I104" s="199">
        <f t="shared" si="12"/>
        <v>0</v>
      </c>
      <c r="J104" s="2483"/>
    </row>
    <row r="105" spans="1:11" ht="19.5" hidden="1" customHeight="1" x14ac:dyDescent="0.25">
      <c r="A105" s="2388"/>
      <c r="B105" s="2537"/>
      <c r="C105" s="1058" t="s">
        <v>15</v>
      </c>
      <c r="D105" s="199">
        <f>D106</f>
        <v>700</v>
      </c>
      <c r="E105" s="1386">
        <f>E106</f>
        <v>0</v>
      </c>
      <c r="F105" s="199">
        <f t="shared" si="11"/>
        <v>0</v>
      </c>
      <c r="G105" s="2489"/>
      <c r="H105" s="1386">
        <f>H106</f>
        <v>0</v>
      </c>
      <c r="I105" s="199">
        <f t="shared" si="12"/>
        <v>0</v>
      </c>
      <c r="J105" s="2489" t="s">
        <v>884</v>
      </c>
    </row>
    <row r="106" spans="1:11" ht="96.75" hidden="1" customHeight="1" x14ac:dyDescent="0.25">
      <c r="A106" s="2388"/>
      <c r="B106" s="2537"/>
      <c r="C106" s="1091" t="s">
        <v>19</v>
      </c>
      <c r="D106" s="199">
        <v>700</v>
      </c>
      <c r="E106" s="1386">
        <v>0</v>
      </c>
      <c r="F106" s="199">
        <f t="shared" si="11"/>
        <v>0</v>
      </c>
      <c r="G106" s="2489"/>
      <c r="H106" s="1386">
        <v>0</v>
      </c>
      <c r="I106" s="199">
        <f t="shared" si="12"/>
        <v>0</v>
      </c>
      <c r="J106" s="2489"/>
    </row>
    <row r="107" spans="1:11" ht="115.5" hidden="1" customHeight="1" x14ac:dyDescent="0.25">
      <c r="A107" s="2388"/>
      <c r="B107" s="2537"/>
      <c r="C107" s="2496" t="s">
        <v>885</v>
      </c>
      <c r="D107" s="2496"/>
      <c r="E107" s="2496"/>
      <c r="F107" s="2496"/>
      <c r="G107" s="2496"/>
      <c r="H107" s="2496"/>
      <c r="I107" s="2496"/>
      <c r="J107" s="2496"/>
      <c r="K107" s="13" t="s">
        <v>886</v>
      </c>
    </row>
    <row r="108" spans="1:11" ht="59.25" hidden="1" customHeight="1" x14ac:dyDescent="0.25">
      <c r="A108" s="2388"/>
      <c r="B108" s="2537"/>
      <c r="C108" s="2496" t="s">
        <v>887</v>
      </c>
      <c r="D108" s="2496"/>
      <c r="E108" s="2496"/>
      <c r="F108" s="2496"/>
      <c r="G108" s="2496"/>
      <c r="H108" s="2496"/>
      <c r="I108" s="2496"/>
      <c r="J108" s="2496"/>
    </row>
    <row r="109" spans="1:11" ht="41.25" hidden="1" customHeight="1" x14ac:dyDescent="0.25">
      <c r="A109" s="2388"/>
      <c r="B109" s="2537"/>
      <c r="C109" s="2496"/>
      <c r="D109" s="2496"/>
      <c r="E109" s="2496"/>
      <c r="F109" s="2496"/>
      <c r="G109" s="2496"/>
      <c r="H109" s="2496"/>
      <c r="I109" s="2496"/>
      <c r="J109" s="2496"/>
    </row>
    <row r="110" spans="1:11" ht="92.25" hidden="1" customHeight="1" x14ac:dyDescent="0.25">
      <c r="A110" s="2388"/>
      <c r="B110" s="2537"/>
      <c r="C110" s="2496"/>
      <c r="D110" s="2496"/>
      <c r="E110" s="2496"/>
      <c r="F110" s="2496"/>
      <c r="G110" s="2496"/>
      <c r="H110" s="2496"/>
      <c r="I110" s="2496"/>
      <c r="J110" s="2496"/>
    </row>
    <row r="111" spans="1:11" ht="114.75" hidden="1" customHeight="1" x14ac:dyDescent="0.25">
      <c r="A111" s="2388"/>
      <c r="B111" s="2537"/>
      <c r="C111" s="2496" t="s">
        <v>889</v>
      </c>
      <c r="D111" s="2496"/>
      <c r="E111" s="2496"/>
      <c r="F111" s="2496"/>
      <c r="G111" s="2496"/>
      <c r="H111" s="2496"/>
      <c r="I111" s="2496"/>
      <c r="J111" s="2496"/>
    </row>
    <row r="112" spans="1:11" ht="132" hidden="1" customHeight="1" x14ac:dyDescent="0.25">
      <c r="A112" s="2388"/>
      <c r="B112" s="2537"/>
      <c r="C112" s="2518" t="s">
        <v>890</v>
      </c>
      <c r="D112" s="2519"/>
      <c r="E112" s="2519"/>
      <c r="F112" s="2519"/>
      <c r="G112" s="2519"/>
      <c r="H112" s="2519"/>
      <c r="I112" s="2519"/>
      <c r="J112" s="2520"/>
    </row>
    <row r="113" spans="1:11" ht="18" hidden="1" customHeight="1" x14ac:dyDescent="0.25">
      <c r="A113" s="2388"/>
      <c r="B113" s="2537"/>
      <c r="C113" s="1095" t="s">
        <v>15</v>
      </c>
      <c r="D113" s="1087">
        <f>D114+D115</f>
        <v>4050</v>
      </c>
      <c r="E113" s="1404">
        <f>E114+E115</f>
        <v>312</v>
      </c>
      <c r="F113" s="199">
        <f>E113/D113*100</f>
        <v>7.7037037037037042</v>
      </c>
      <c r="G113" s="2517" t="s">
        <v>495</v>
      </c>
      <c r="H113" s="1404">
        <f>H114+H115</f>
        <v>312</v>
      </c>
      <c r="I113" s="199">
        <f>H113/D113*100</f>
        <v>7.7037037037037042</v>
      </c>
      <c r="J113" s="2516"/>
    </row>
    <row r="114" spans="1:11" ht="90.75" hidden="1" customHeight="1" x14ac:dyDescent="0.25">
      <c r="A114" s="2388"/>
      <c r="B114" s="2537"/>
      <c r="C114" s="1095" t="s">
        <v>19</v>
      </c>
      <c r="D114" s="1087">
        <f>D116+D118</f>
        <v>2750</v>
      </c>
      <c r="E114" s="1404">
        <f>E116+E118</f>
        <v>312</v>
      </c>
      <c r="F114" s="199">
        <f>E114/D114*100</f>
        <v>11.345454545454546</v>
      </c>
      <c r="G114" s="2517"/>
      <c r="H114" s="1404">
        <f>H116+H118</f>
        <v>312</v>
      </c>
      <c r="I114" s="199">
        <f>H114/D114*100</f>
        <v>11.345454545454546</v>
      </c>
      <c r="J114" s="2516"/>
    </row>
    <row r="115" spans="1:11" ht="39" hidden="1" customHeight="1" x14ac:dyDescent="0.25">
      <c r="A115" s="2388"/>
      <c r="B115" s="2537"/>
      <c r="C115" s="1095" t="s">
        <v>20</v>
      </c>
      <c r="D115" s="1087">
        <f>D119</f>
        <v>1300</v>
      </c>
      <c r="E115" s="1404">
        <f>E119</f>
        <v>0</v>
      </c>
      <c r="F115" s="199">
        <v>0</v>
      </c>
      <c r="G115" s="2517"/>
      <c r="H115" s="1404">
        <f>H119</f>
        <v>0</v>
      </c>
      <c r="I115" s="199">
        <v>0</v>
      </c>
      <c r="J115" s="2516"/>
    </row>
    <row r="116" spans="1:11" ht="93.75" hidden="1" customHeight="1" x14ac:dyDescent="0.25">
      <c r="A116" s="2388"/>
      <c r="B116" s="2537"/>
      <c r="C116" s="1095" t="s">
        <v>19</v>
      </c>
      <c r="D116" s="1087">
        <v>1250</v>
      </c>
      <c r="E116" s="1404">
        <v>312</v>
      </c>
      <c r="F116" s="199">
        <f t="shared" ref="F116:F125" si="13">E116/D116*100</f>
        <v>24.959999999999997</v>
      </c>
      <c r="G116" s="1096" t="s">
        <v>891</v>
      </c>
      <c r="H116" s="1404">
        <v>312</v>
      </c>
      <c r="I116" s="199">
        <f t="shared" ref="I116:I125" si="14">H116/D116*100</f>
        <v>24.959999999999997</v>
      </c>
      <c r="J116" s="1096"/>
    </row>
    <row r="117" spans="1:11" ht="20.25" hidden="1" customHeight="1" x14ac:dyDescent="0.25">
      <c r="A117" s="2388"/>
      <c r="B117" s="2537"/>
      <c r="C117" s="1095" t="s">
        <v>15</v>
      </c>
      <c r="D117" s="1087">
        <f>D118+D119</f>
        <v>2800</v>
      </c>
      <c r="E117" s="1404">
        <f>E118+E119</f>
        <v>0</v>
      </c>
      <c r="F117" s="199">
        <f t="shared" si="13"/>
        <v>0</v>
      </c>
      <c r="G117" s="2490"/>
      <c r="H117" s="1404">
        <f>H118+H119</f>
        <v>0</v>
      </c>
      <c r="I117" s="199">
        <f t="shared" si="14"/>
        <v>0</v>
      </c>
      <c r="J117" s="2493" t="s">
        <v>1009</v>
      </c>
    </row>
    <row r="118" spans="1:11" ht="93.75" hidden="1" customHeight="1" x14ac:dyDescent="0.25">
      <c r="A118" s="2388"/>
      <c r="B118" s="2537"/>
      <c r="C118" s="1095" t="s">
        <v>19</v>
      </c>
      <c r="D118" s="1087">
        <v>1500</v>
      </c>
      <c r="E118" s="1404">
        <v>0</v>
      </c>
      <c r="F118" s="199">
        <f t="shared" si="13"/>
        <v>0</v>
      </c>
      <c r="G118" s="2491"/>
      <c r="H118" s="1404">
        <v>0</v>
      </c>
      <c r="I118" s="199">
        <f t="shared" si="14"/>
        <v>0</v>
      </c>
      <c r="J118" s="2494"/>
    </row>
    <row r="119" spans="1:11" ht="38.25" hidden="1" customHeight="1" x14ac:dyDescent="0.25">
      <c r="A119" s="2388"/>
      <c r="B119" s="2537"/>
      <c r="C119" s="1097" t="s">
        <v>20</v>
      </c>
      <c r="D119" s="1098">
        <v>1300</v>
      </c>
      <c r="E119" s="1405">
        <v>0</v>
      </c>
      <c r="F119" s="199">
        <f t="shared" si="13"/>
        <v>0</v>
      </c>
      <c r="G119" s="2492"/>
      <c r="H119" s="1405">
        <v>0</v>
      </c>
      <c r="I119" s="199">
        <f t="shared" si="14"/>
        <v>0</v>
      </c>
      <c r="J119" s="2495"/>
    </row>
    <row r="120" spans="1:11" ht="19.5" hidden="1" customHeight="1" x14ac:dyDescent="0.25">
      <c r="A120" s="2388"/>
      <c r="B120" s="2537"/>
      <c r="C120" s="1097" t="s">
        <v>15</v>
      </c>
      <c r="D120" s="1098">
        <f>D121+D122</f>
        <v>105591</v>
      </c>
      <c r="E120" s="1405">
        <f>E121+E122</f>
        <v>34179.1</v>
      </c>
      <c r="F120" s="971">
        <f t="shared" si="13"/>
        <v>32.369330719474199</v>
      </c>
      <c r="G120" s="2490" t="s">
        <v>1055</v>
      </c>
      <c r="H120" s="1405">
        <f>H121+H122</f>
        <v>34179.1</v>
      </c>
      <c r="I120" s="971">
        <f t="shared" si="14"/>
        <v>32.369330719474199</v>
      </c>
      <c r="J120" s="2493"/>
    </row>
    <row r="121" spans="1:11" ht="100.5" hidden="1" customHeight="1" x14ac:dyDescent="0.25">
      <c r="A121" s="2388"/>
      <c r="B121" s="2537"/>
      <c r="C121" s="1097" t="s">
        <v>16</v>
      </c>
      <c r="D121" s="1098">
        <v>104535</v>
      </c>
      <c r="E121" s="1405">
        <v>34179.1</v>
      </c>
      <c r="F121" s="971">
        <f t="shared" si="13"/>
        <v>32.69632180609365</v>
      </c>
      <c r="G121" s="2491"/>
      <c r="H121" s="1405">
        <v>34179.1</v>
      </c>
      <c r="I121" s="971">
        <f t="shared" si="14"/>
        <v>32.69632180609365</v>
      </c>
      <c r="J121" s="2494"/>
      <c r="K121" s="88"/>
    </row>
    <row r="122" spans="1:11" ht="123" hidden="1" customHeight="1" x14ac:dyDescent="0.25">
      <c r="A122" s="2388"/>
      <c r="B122" s="2537"/>
      <c r="C122" s="1097" t="s">
        <v>19</v>
      </c>
      <c r="D122" s="1098">
        <v>1056</v>
      </c>
      <c r="E122" s="1405">
        <v>0</v>
      </c>
      <c r="F122" s="971">
        <f t="shared" si="13"/>
        <v>0</v>
      </c>
      <c r="G122" s="2492"/>
      <c r="H122" s="1405">
        <v>0</v>
      </c>
      <c r="I122" s="971">
        <f t="shared" si="14"/>
        <v>0</v>
      </c>
      <c r="J122" s="2495"/>
    </row>
    <row r="123" spans="1:11" ht="20.25" hidden="1" customHeight="1" x14ac:dyDescent="0.25">
      <c r="A123" s="2388"/>
      <c r="B123" s="2537"/>
      <c r="C123" s="813" t="s">
        <v>15</v>
      </c>
      <c r="D123" s="468">
        <f>D124+D125+D126</f>
        <v>854232.1</v>
      </c>
      <c r="E123" s="759">
        <f>E124+E125+E126</f>
        <v>271313.3</v>
      </c>
      <c r="F123" s="559">
        <f t="shared" si="13"/>
        <v>31.761075239387516</v>
      </c>
      <c r="G123" s="2523"/>
      <c r="H123" s="759">
        <f>H124+H125+H126</f>
        <v>247009.57</v>
      </c>
      <c r="I123" s="559">
        <f t="shared" si="14"/>
        <v>28.915978455972329</v>
      </c>
      <c r="J123" s="2525"/>
    </row>
    <row r="124" spans="1:11" ht="87.75" hidden="1" customHeight="1" x14ac:dyDescent="0.25">
      <c r="A124" s="2388"/>
      <c r="B124" s="2537"/>
      <c r="C124" s="1099" t="s">
        <v>16</v>
      </c>
      <c r="D124" s="468">
        <f>D66</f>
        <v>177841</v>
      </c>
      <c r="E124" s="759">
        <f>E66</f>
        <v>34179.1</v>
      </c>
      <c r="F124" s="559">
        <f t="shared" si="13"/>
        <v>19.218909025477814</v>
      </c>
      <c r="G124" s="2524"/>
      <c r="H124" s="759">
        <f>H66</f>
        <v>34179.1</v>
      </c>
      <c r="I124" s="559">
        <f t="shared" si="14"/>
        <v>19.218909025477814</v>
      </c>
      <c r="J124" s="2526"/>
    </row>
    <row r="125" spans="1:11" ht="91.5" hidden="1" customHeight="1" x14ac:dyDescent="0.25">
      <c r="A125" s="2388"/>
      <c r="B125" s="2537"/>
      <c r="C125" s="813" t="s">
        <v>19</v>
      </c>
      <c r="D125" s="559">
        <f>D35+D67</f>
        <v>675091.1</v>
      </c>
      <c r="E125" s="759">
        <f>E67</f>
        <v>237134.19999999998</v>
      </c>
      <c r="F125" s="559">
        <f t="shared" si="13"/>
        <v>35.126251849565193</v>
      </c>
      <c r="G125" s="2524"/>
      <c r="H125" s="759">
        <v>212830.47</v>
      </c>
      <c r="I125" s="559">
        <f t="shared" si="14"/>
        <v>31.52618513264358</v>
      </c>
      <c r="J125" s="2526"/>
    </row>
    <row r="126" spans="1:11" ht="57.75" hidden="1" customHeight="1" x14ac:dyDescent="0.25">
      <c r="A126" s="2388"/>
      <c r="B126" s="2537"/>
      <c r="C126" s="1100" t="s">
        <v>20</v>
      </c>
      <c r="D126" s="972">
        <f>D68</f>
        <v>1300</v>
      </c>
      <c r="E126" s="1410">
        <f>E68</f>
        <v>0</v>
      </c>
      <c r="F126" s="972">
        <v>0</v>
      </c>
      <c r="G126" s="2528"/>
      <c r="H126" s="1410">
        <f>H68</f>
        <v>0</v>
      </c>
      <c r="I126" s="972">
        <v>0</v>
      </c>
      <c r="J126" s="2529"/>
    </row>
    <row r="127" spans="1:11" ht="80.25" customHeight="1" x14ac:dyDescent="0.25">
      <c r="A127" s="2388"/>
      <c r="B127" s="2538"/>
      <c r="C127" s="1099" t="s">
        <v>16</v>
      </c>
      <c r="D127" s="1085">
        <f>D47</f>
        <v>133255</v>
      </c>
      <c r="E127" s="1402">
        <f>E47</f>
        <v>77632.627000000008</v>
      </c>
      <c r="F127" s="559">
        <f>E127/D127*100</f>
        <v>58.258697234625345</v>
      </c>
      <c r="G127" s="1101"/>
      <c r="H127" s="1402">
        <f>H47</f>
        <v>77632.627000000008</v>
      </c>
      <c r="I127" s="559">
        <f>H127/D127*100</f>
        <v>58.258697234625345</v>
      </c>
      <c r="J127" s="1102"/>
    </row>
    <row r="128" spans="1:11" ht="29.25" customHeight="1" x14ac:dyDescent="0.25">
      <c r="A128" s="2504" t="s">
        <v>240</v>
      </c>
      <c r="B128" s="2504"/>
      <c r="C128" s="2504"/>
      <c r="D128" s="2504"/>
      <c r="E128" s="2504"/>
      <c r="F128" s="2504"/>
      <c r="G128" s="2504"/>
      <c r="H128" s="2504"/>
      <c r="I128" s="2504"/>
      <c r="J128" s="2504"/>
    </row>
    <row r="129" spans="1:12" ht="18.75" hidden="1" x14ac:dyDescent="0.25">
      <c r="A129" s="2388" t="s">
        <v>8</v>
      </c>
      <c r="B129" s="2389" t="s">
        <v>859</v>
      </c>
      <c r="C129" s="605" t="s">
        <v>15</v>
      </c>
      <c r="D129" s="594">
        <f>D130</f>
        <v>0</v>
      </c>
      <c r="E129" s="1409">
        <f>E130</f>
        <v>0</v>
      </c>
      <c r="F129" s="594">
        <v>0</v>
      </c>
      <c r="G129" s="2159"/>
      <c r="H129" s="1409">
        <f>H130</f>
        <v>0</v>
      </c>
      <c r="I129" s="594">
        <v>0</v>
      </c>
      <c r="J129" s="2390"/>
    </row>
    <row r="130" spans="1:12" ht="93.75" hidden="1" x14ac:dyDescent="0.25">
      <c r="A130" s="2388"/>
      <c r="B130" s="2389"/>
      <c r="C130" s="605" t="s">
        <v>19</v>
      </c>
      <c r="D130" s="594">
        <f>D132</f>
        <v>0</v>
      </c>
      <c r="E130" s="1409">
        <f>E132</f>
        <v>0</v>
      </c>
      <c r="F130" s="594">
        <v>0</v>
      </c>
      <c r="G130" s="2159"/>
      <c r="H130" s="1409">
        <f>H131</f>
        <v>0</v>
      </c>
      <c r="I130" s="594">
        <v>0</v>
      </c>
      <c r="J130" s="2390"/>
    </row>
    <row r="131" spans="1:12" ht="18.75" hidden="1" x14ac:dyDescent="0.25">
      <c r="A131" s="2391" t="s">
        <v>10</v>
      </c>
      <c r="B131" s="2392" t="s">
        <v>860</v>
      </c>
      <c r="C131" s="607" t="s">
        <v>15</v>
      </c>
      <c r="D131" s="595">
        <f>D132</f>
        <v>0</v>
      </c>
      <c r="E131" s="1407">
        <f>E132</f>
        <v>0</v>
      </c>
      <c r="F131" s="595">
        <v>0</v>
      </c>
      <c r="G131" s="2375" t="s">
        <v>603</v>
      </c>
      <c r="H131" s="1407">
        <f>H132</f>
        <v>0</v>
      </c>
      <c r="I131" s="595">
        <v>0</v>
      </c>
      <c r="J131" s="2375"/>
    </row>
    <row r="132" spans="1:12" ht="95.25" hidden="1" customHeight="1" x14ac:dyDescent="0.25">
      <c r="A132" s="2391"/>
      <c r="B132" s="2392"/>
      <c r="C132" s="607" t="s">
        <v>19</v>
      </c>
      <c r="D132" s="595">
        <f>D133+D134+D135</f>
        <v>0</v>
      </c>
      <c r="E132" s="1407">
        <f>E133+E134+E135</f>
        <v>0</v>
      </c>
      <c r="F132" s="595">
        <v>0</v>
      </c>
      <c r="G132" s="2375"/>
      <c r="H132" s="1407">
        <v>0</v>
      </c>
      <c r="I132" s="595">
        <v>0</v>
      </c>
      <c r="J132" s="2375"/>
    </row>
    <row r="133" spans="1:12" ht="93.75" hidden="1" customHeight="1" x14ac:dyDescent="0.25">
      <c r="A133" s="606" t="s">
        <v>77</v>
      </c>
      <c r="B133" s="607" t="s">
        <v>538</v>
      </c>
      <c r="C133" s="593" t="s">
        <v>19</v>
      </c>
      <c r="D133" s="595">
        <v>0</v>
      </c>
      <c r="E133" s="1407">
        <v>0</v>
      </c>
      <c r="F133" s="595">
        <v>0</v>
      </c>
      <c r="G133" s="591"/>
      <c r="H133" s="1407">
        <v>0</v>
      </c>
      <c r="I133" s="595">
        <v>0</v>
      </c>
      <c r="J133" s="591" t="s">
        <v>838</v>
      </c>
    </row>
    <row r="134" spans="1:12" ht="95.25" hidden="1" customHeight="1" x14ac:dyDescent="0.25">
      <c r="A134" s="606" t="s">
        <v>78</v>
      </c>
      <c r="B134" s="607" t="s">
        <v>539</v>
      </c>
      <c r="C134" s="593" t="s">
        <v>19</v>
      </c>
      <c r="D134" s="595">
        <v>0</v>
      </c>
      <c r="E134" s="1407">
        <v>0</v>
      </c>
      <c r="F134" s="595">
        <v>0</v>
      </c>
      <c r="G134" s="591"/>
      <c r="H134" s="1407">
        <v>0</v>
      </c>
      <c r="I134" s="595">
        <v>0</v>
      </c>
      <c r="J134" s="591" t="s">
        <v>838</v>
      </c>
      <c r="L134" s="88"/>
    </row>
    <row r="135" spans="1:12" ht="6" hidden="1" customHeight="1" x14ac:dyDescent="0.25">
      <c r="A135" s="606" t="s">
        <v>248</v>
      </c>
      <c r="B135" s="607" t="s">
        <v>475</v>
      </c>
      <c r="C135" s="593" t="s">
        <v>19</v>
      </c>
      <c r="D135" s="595">
        <v>0</v>
      </c>
      <c r="E135" s="1407">
        <v>0</v>
      </c>
      <c r="F135" s="595">
        <v>0</v>
      </c>
      <c r="G135" s="591"/>
      <c r="H135" s="1407">
        <v>0</v>
      </c>
      <c r="I135" s="595">
        <v>0</v>
      </c>
      <c r="J135" s="591" t="s">
        <v>838</v>
      </c>
    </row>
    <row r="136" spans="1:12" ht="28.5" customHeight="1" x14ac:dyDescent="0.25">
      <c r="A136" s="2395" t="s">
        <v>315</v>
      </c>
      <c r="B136" s="2398" t="s">
        <v>1336</v>
      </c>
      <c r="C136" s="605" t="s">
        <v>15</v>
      </c>
      <c r="D136" s="559">
        <f>D137</f>
        <v>37311</v>
      </c>
      <c r="E136" s="759">
        <f>E137</f>
        <v>35164.9</v>
      </c>
      <c r="F136" s="559">
        <f t="shared" ref="F136:F143" si="15">E136/D136*100</f>
        <v>94.248076974618741</v>
      </c>
      <c r="G136" s="2501"/>
      <c r="H136" s="759">
        <f>H137</f>
        <v>35164.9</v>
      </c>
      <c r="I136" s="559">
        <f t="shared" ref="I136:I143" si="16">H136/D136*100</f>
        <v>94.248076974618741</v>
      </c>
      <c r="J136" s="2521"/>
    </row>
    <row r="137" spans="1:12" ht="100.5" customHeight="1" x14ac:dyDescent="0.25">
      <c r="A137" s="2396"/>
      <c r="B137" s="2399"/>
      <c r="C137" s="605" t="s">
        <v>19</v>
      </c>
      <c r="D137" s="559">
        <f>D139</f>
        <v>37311</v>
      </c>
      <c r="E137" s="759">
        <f>E138</f>
        <v>35164.9</v>
      </c>
      <c r="F137" s="559">
        <f t="shared" si="15"/>
        <v>94.248076974618741</v>
      </c>
      <c r="G137" s="2502"/>
      <c r="H137" s="759">
        <f>H138</f>
        <v>35164.9</v>
      </c>
      <c r="I137" s="559">
        <f t="shared" si="16"/>
        <v>94.248076974618741</v>
      </c>
      <c r="J137" s="2522"/>
    </row>
    <row r="138" spans="1:12" ht="27" customHeight="1" x14ac:dyDescent="0.25">
      <c r="A138" s="2407" t="s">
        <v>116</v>
      </c>
      <c r="B138" s="1717" t="s">
        <v>1335</v>
      </c>
      <c r="C138" s="593" t="s">
        <v>15</v>
      </c>
      <c r="D138" s="199">
        <f>D139</f>
        <v>37311</v>
      </c>
      <c r="E138" s="1386">
        <f>E139</f>
        <v>35164.9</v>
      </c>
      <c r="F138" s="199">
        <f t="shared" si="15"/>
        <v>94.248076974618741</v>
      </c>
      <c r="G138" s="2510" t="s">
        <v>1352</v>
      </c>
      <c r="H138" s="1386">
        <f>H139</f>
        <v>35164.9</v>
      </c>
      <c r="I138" s="199">
        <f t="shared" si="16"/>
        <v>94.248076974618741</v>
      </c>
      <c r="J138" s="2413"/>
    </row>
    <row r="139" spans="1:12" ht="102" customHeight="1" x14ac:dyDescent="0.25">
      <c r="A139" s="2409"/>
      <c r="B139" s="1719"/>
      <c r="C139" s="596" t="s">
        <v>19</v>
      </c>
      <c r="D139" s="971">
        <v>37311</v>
      </c>
      <c r="E139" s="1388">
        <v>35164.9</v>
      </c>
      <c r="F139" s="971">
        <f t="shared" si="15"/>
        <v>94.248076974618741</v>
      </c>
      <c r="G139" s="2511"/>
      <c r="H139" s="1388">
        <v>35164.9</v>
      </c>
      <c r="I139" s="971">
        <f t="shared" si="16"/>
        <v>94.248076974618741</v>
      </c>
      <c r="J139" s="2415"/>
    </row>
    <row r="140" spans="1:12" ht="95.25" customHeight="1" x14ac:dyDescent="0.25">
      <c r="A140" s="617"/>
      <c r="B140" s="615" t="s">
        <v>91</v>
      </c>
      <c r="C140" s="616" t="s">
        <v>19</v>
      </c>
      <c r="D140" s="972">
        <f>D137</f>
        <v>37311</v>
      </c>
      <c r="E140" s="1410">
        <f>E137</f>
        <v>35164.9</v>
      </c>
      <c r="F140" s="972">
        <f t="shared" si="15"/>
        <v>94.248076974618741</v>
      </c>
      <c r="G140" s="1103"/>
      <c r="H140" s="1410">
        <f>H138</f>
        <v>35164.9</v>
      </c>
      <c r="I140" s="972">
        <f t="shared" si="16"/>
        <v>94.248076974618741</v>
      </c>
      <c r="J140" s="618"/>
    </row>
    <row r="141" spans="1:12" ht="30.75" customHeight="1" x14ac:dyDescent="0.25">
      <c r="A141" s="2445"/>
      <c r="B141" s="2515" t="s">
        <v>23</v>
      </c>
      <c r="C141" s="244" t="s">
        <v>15</v>
      </c>
      <c r="D141" s="1085">
        <f>D142+D143</f>
        <v>1332185.6679999998</v>
      </c>
      <c r="E141" s="1402">
        <f>E142+E143</f>
        <v>786112.58799999999</v>
      </c>
      <c r="F141" s="559">
        <f t="shared" si="15"/>
        <v>59.009236241085283</v>
      </c>
      <c r="G141" s="2516"/>
      <c r="H141" s="1402">
        <f>H142+H143</f>
        <v>797952.50699999998</v>
      </c>
      <c r="I141" s="559">
        <f t="shared" si="16"/>
        <v>59.897995164439799</v>
      </c>
      <c r="J141" s="2435"/>
    </row>
    <row r="142" spans="1:12" ht="78.75" customHeight="1" x14ac:dyDescent="0.25">
      <c r="A142" s="2445"/>
      <c r="B142" s="2515"/>
      <c r="C142" s="244" t="s">
        <v>16</v>
      </c>
      <c r="D142" s="1085">
        <f>D127+D9</f>
        <v>138540</v>
      </c>
      <c r="E142" s="1402">
        <f>E127+E9</f>
        <v>80134.127000000008</v>
      </c>
      <c r="F142" s="559">
        <f t="shared" si="15"/>
        <v>57.841870217987591</v>
      </c>
      <c r="G142" s="2516"/>
      <c r="H142" s="1402">
        <f>H127+H9</f>
        <v>81202.171000000002</v>
      </c>
      <c r="I142" s="559">
        <f t="shared" si="16"/>
        <v>58.612798469756036</v>
      </c>
      <c r="J142" s="2435"/>
    </row>
    <row r="143" spans="1:12" ht="100.5" customHeight="1" x14ac:dyDescent="0.25">
      <c r="A143" s="2445"/>
      <c r="B143" s="2515"/>
      <c r="C143" s="244" t="s">
        <v>19</v>
      </c>
      <c r="D143" s="1085">
        <f>D18+D64+D137</f>
        <v>1193645.6679999998</v>
      </c>
      <c r="E143" s="1402">
        <f>E18+E64+E140</f>
        <v>705978.46100000001</v>
      </c>
      <c r="F143" s="559">
        <f t="shared" si="15"/>
        <v>59.144726104765631</v>
      </c>
      <c r="G143" s="2516"/>
      <c r="H143" s="1402">
        <f>H18+H64+H140</f>
        <v>716750.33600000001</v>
      </c>
      <c r="I143" s="559">
        <f t="shared" si="16"/>
        <v>60.047160997194695</v>
      </c>
      <c r="J143" s="2435"/>
    </row>
    <row r="145" spans="5:5" x14ac:dyDescent="0.25">
      <c r="E145" s="1411"/>
    </row>
  </sheetData>
  <mergeCells count="155">
    <mergeCell ref="G136:G137"/>
    <mergeCell ref="J136:J137"/>
    <mergeCell ref="J61:J62"/>
    <mergeCell ref="A61:A62"/>
    <mergeCell ref="B61:B62"/>
    <mergeCell ref="G61:G62"/>
    <mergeCell ref="J89:J90"/>
    <mergeCell ref="G63:G64"/>
    <mergeCell ref="J63:J64"/>
    <mergeCell ref="G79:G81"/>
    <mergeCell ref="J79:J81"/>
    <mergeCell ref="G77:G78"/>
    <mergeCell ref="G123:G126"/>
    <mergeCell ref="J123:J126"/>
    <mergeCell ref="J65:J68"/>
    <mergeCell ref="G69:G71"/>
    <mergeCell ref="J69:J71"/>
    <mergeCell ref="G72:G73"/>
    <mergeCell ref="J72:J73"/>
    <mergeCell ref="D80:D81"/>
    <mergeCell ref="E80:E81"/>
    <mergeCell ref="B63:B127"/>
    <mergeCell ref="G92:G93"/>
    <mergeCell ref="G103:G104"/>
    <mergeCell ref="A141:A143"/>
    <mergeCell ref="B141:B143"/>
    <mergeCell ref="G141:G143"/>
    <mergeCell ref="J141:J143"/>
    <mergeCell ref="A131:A132"/>
    <mergeCell ref="B131:B132"/>
    <mergeCell ref="G131:G132"/>
    <mergeCell ref="A138:A139"/>
    <mergeCell ref="G113:G115"/>
    <mergeCell ref="J113:J115"/>
    <mergeCell ref="G120:G122"/>
    <mergeCell ref="J120:J122"/>
    <mergeCell ref="A128:J128"/>
    <mergeCell ref="A129:A130"/>
    <mergeCell ref="B129:B130"/>
    <mergeCell ref="G129:G130"/>
    <mergeCell ref="J129:J130"/>
    <mergeCell ref="A63:A127"/>
    <mergeCell ref="J101:J102"/>
    <mergeCell ref="C111:J111"/>
    <mergeCell ref="C112:J112"/>
    <mergeCell ref="J131:J132"/>
    <mergeCell ref="A136:A137"/>
    <mergeCell ref="B136:B137"/>
    <mergeCell ref="B138:B139"/>
    <mergeCell ref="G138:G139"/>
    <mergeCell ref="J138:J139"/>
    <mergeCell ref="A43:A44"/>
    <mergeCell ref="B43:B44"/>
    <mergeCell ref="G43:G44"/>
    <mergeCell ref="J43:J44"/>
    <mergeCell ref="A41:A42"/>
    <mergeCell ref="B41:B42"/>
    <mergeCell ref="G41:G42"/>
    <mergeCell ref="J41:J42"/>
    <mergeCell ref="A56:A57"/>
    <mergeCell ref="B56:B57"/>
    <mergeCell ref="G56:G57"/>
    <mergeCell ref="J56:J57"/>
    <mergeCell ref="J51:J53"/>
    <mergeCell ref="A51:A53"/>
    <mergeCell ref="B51:B53"/>
    <mergeCell ref="A54:A55"/>
    <mergeCell ref="B54:B55"/>
    <mergeCell ref="G54:G55"/>
    <mergeCell ref="J54:J55"/>
    <mergeCell ref="G89:G90"/>
    <mergeCell ref="G51:G53"/>
    <mergeCell ref="B19:B21"/>
    <mergeCell ref="G19:G21"/>
    <mergeCell ref="J19:J21"/>
    <mergeCell ref="A16:A18"/>
    <mergeCell ref="B16:B18"/>
    <mergeCell ref="G16:G18"/>
    <mergeCell ref="J16:J18"/>
    <mergeCell ref="G11:G12"/>
    <mergeCell ref="B13:B15"/>
    <mergeCell ref="A13:A15"/>
    <mergeCell ref="A36:A37"/>
    <mergeCell ref="B36:B37"/>
    <mergeCell ref="G36:G37"/>
    <mergeCell ref="J36:J37"/>
    <mergeCell ref="J45:J46"/>
    <mergeCell ref="A45:A46"/>
    <mergeCell ref="B45:B46"/>
    <mergeCell ref="A1:J1"/>
    <mergeCell ref="A2:J2"/>
    <mergeCell ref="A3:J3"/>
    <mergeCell ref="A4:J4"/>
    <mergeCell ref="A7:J7"/>
    <mergeCell ref="A8:A10"/>
    <mergeCell ref="B8:B10"/>
    <mergeCell ref="G8:G10"/>
    <mergeCell ref="J8:J10"/>
    <mergeCell ref="A11:A12"/>
    <mergeCell ref="B11:B12"/>
    <mergeCell ref="J11:J12"/>
    <mergeCell ref="A23:A24"/>
    <mergeCell ref="B23:B24"/>
    <mergeCell ref="G23:G24"/>
    <mergeCell ref="J23:J24"/>
    <mergeCell ref="A19:A21"/>
    <mergeCell ref="A58:A60"/>
    <mergeCell ref="B58:B60"/>
    <mergeCell ref="C59:C60"/>
    <mergeCell ref="D59:D60"/>
    <mergeCell ref="E59:E60"/>
    <mergeCell ref="F59:F60"/>
    <mergeCell ref="G58:G60"/>
    <mergeCell ref="G65:G68"/>
    <mergeCell ref="A26:A27"/>
    <mergeCell ref="B26:B27"/>
    <mergeCell ref="A33:J33"/>
    <mergeCell ref="A34:A35"/>
    <mergeCell ref="B34:B35"/>
    <mergeCell ref="G34:G35"/>
    <mergeCell ref="J34:J35"/>
    <mergeCell ref="G26:G27"/>
    <mergeCell ref="B48:B50"/>
    <mergeCell ref="A48:A50"/>
    <mergeCell ref="J26:J27"/>
    <mergeCell ref="A30:A32"/>
    <mergeCell ref="B30:B32"/>
    <mergeCell ref="G30:G32"/>
    <mergeCell ref="J30:J32"/>
    <mergeCell ref="G48:G50"/>
    <mergeCell ref="G117:G119"/>
    <mergeCell ref="J117:J119"/>
    <mergeCell ref="G105:G106"/>
    <mergeCell ref="J105:J106"/>
    <mergeCell ref="C107:J107"/>
    <mergeCell ref="C108:J110"/>
    <mergeCell ref="F80:F81"/>
    <mergeCell ref="H80:H81"/>
    <mergeCell ref="I80:I81"/>
    <mergeCell ref="G94:G95"/>
    <mergeCell ref="C80:C81"/>
    <mergeCell ref="J58:J60"/>
    <mergeCell ref="G13:G15"/>
    <mergeCell ref="J13:J15"/>
    <mergeCell ref="J92:J93"/>
    <mergeCell ref="J103:J104"/>
    <mergeCell ref="J94:J95"/>
    <mergeCell ref="G97:G98"/>
    <mergeCell ref="J97:J98"/>
    <mergeCell ref="G101:G102"/>
    <mergeCell ref="H59:H60"/>
    <mergeCell ref="I59:I60"/>
    <mergeCell ref="J77:J78"/>
    <mergeCell ref="G45:G46"/>
    <mergeCell ref="J48:J50"/>
  </mergeCells>
  <pageMargins left="0.39370078740157483" right="0.39370078740157483" top="0.70866141732283472" bottom="0.55118110236220474" header="0.31496062992125984" footer="0.19685039370078741"/>
  <pageSetup paperSize="9" scale="62" firstPageNumber="121" orientation="landscape" useFirstPageNumber="1" r:id="rId1"/>
  <headerFooter>
    <oddFooter>&amp;R&amp;"Times New Roman,обычный"&amp;14&amp;P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15"/>
  <sheetViews>
    <sheetView view="pageLayout" topLeftCell="A13" zoomScale="80" zoomScaleNormal="80" zoomScalePageLayoutView="80" workbookViewId="0">
      <selection activeCell="J106" sqref="J106"/>
    </sheetView>
  </sheetViews>
  <sheetFormatPr defaultRowHeight="15" x14ac:dyDescent="0.25"/>
  <cols>
    <col min="1" max="1" width="5.7109375" style="878" bestFit="1" customWidth="1"/>
    <col min="2" max="2" width="54.28515625" style="878" customWidth="1"/>
    <col min="3" max="3" width="12.85546875" style="1132" customWidth="1"/>
    <col min="4" max="4" width="9.7109375" style="1132" customWidth="1"/>
    <col min="5" max="5" width="15.5703125" style="878" customWidth="1"/>
    <col min="6" max="7" width="14" style="1132" customWidth="1"/>
    <col min="8" max="8" width="39.28515625" style="878" customWidth="1"/>
    <col min="9" max="9" width="11.42578125" style="1129" customWidth="1"/>
    <col min="10" max="10" width="37.42578125" style="878" customWidth="1"/>
    <col min="11" max="256" width="9.140625" style="878"/>
    <col min="257" max="257" width="5.7109375" style="878" bestFit="1" customWidth="1"/>
    <col min="258" max="258" width="28.42578125" style="878" customWidth="1"/>
    <col min="259" max="259" width="11.7109375" style="878" customWidth="1"/>
    <col min="260" max="260" width="9.7109375" style="878" customWidth="1"/>
    <col min="261" max="261" width="14.42578125" style="878" customWidth="1"/>
    <col min="262" max="263" width="14" style="878" customWidth="1"/>
    <col min="264" max="264" width="34.85546875" style="878" customWidth="1"/>
    <col min="265" max="265" width="11.42578125" style="878" customWidth="1"/>
    <col min="266" max="266" width="26.28515625" style="878" customWidth="1"/>
    <col min="267" max="512" width="9.140625" style="878"/>
    <col min="513" max="513" width="5.7109375" style="878" bestFit="1" customWidth="1"/>
    <col min="514" max="514" width="28.42578125" style="878" customWidth="1"/>
    <col min="515" max="515" width="11.7109375" style="878" customWidth="1"/>
    <col min="516" max="516" width="9.7109375" style="878" customWidth="1"/>
    <col min="517" max="517" width="14.42578125" style="878" customWidth="1"/>
    <col min="518" max="519" width="14" style="878" customWidth="1"/>
    <col min="520" max="520" width="34.85546875" style="878" customWidth="1"/>
    <col min="521" max="521" width="11.42578125" style="878" customWidth="1"/>
    <col min="522" max="522" width="26.28515625" style="878" customWidth="1"/>
    <col min="523" max="768" width="9.140625" style="878"/>
    <col min="769" max="769" width="5.7109375" style="878" bestFit="1" customWidth="1"/>
    <col min="770" max="770" width="28.42578125" style="878" customWidth="1"/>
    <col min="771" max="771" width="11.7109375" style="878" customWidth="1"/>
    <col min="772" max="772" width="9.7109375" style="878" customWidth="1"/>
    <col min="773" max="773" width="14.42578125" style="878" customWidth="1"/>
    <col min="774" max="775" width="14" style="878" customWidth="1"/>
    <col min="776" max="776" width="34.85546875" style="878" customWidth="1"/>
    <col min="777" max="777" width="11.42578125" style="878" customWidth="1"/>
    <col min="778" max="778" width="26.28515625" style="878" customWidth="1"/>
    <col min="779" max="1024" width="9.140625" style="878"/>
    <col min="1025" max="1025" width="5.7109375" style="878" bestFit="1" customWidth="1"/>
    <col min="1026" max="1026" width="28.42578125" style="878" customWidth="1"/>
    <col min="1027" max="1027" width="11.7109375" style="878" customWidth="1"/>
    <col min="1028" max="1028" width="9.7109375" style="878" customWidth="1"/>
    <col min="1029" max="1029" width="14.42578125" style="878" customWidth="1"/>
    <col min="1030" max="1031" width="14" style="878" customWidth="1"/>
    <col min="1032" max="1032" width="34.85546875" style="878" customWidth="1"/>
    <col min="1033" max="1033" width="11.42578125" style="878" customWidth="1"/>
    <col min="1034" max="1034" width="26.28515625" style="878" customWidth="1"/>
    <col min="1035" max="1280" width="9.140625" style="878"/>
    <col min="1281" max="1281" width="5.7109375" style="878" bestFit="1" customWidth="1"/>
    <col min="1282" max="1282" width="28.42578125" style="878" customWidth="1"/>
    <col min="1283" max="1283" width="11.7109375" style="878" customWidth="1"/>
    <col min="1284" max="1284" width="9.7109375" style="878" customWidth="1"/>
    <col min="1285" max="1285" width="14.42578125" style="878" customWidth="1"/>
    <col min="1286" max="1287" width="14" style="878" customWidth="1"/>
    <col min="1288" max="1288" width="34.85546875" style="878" customWidth="1"/>
    <col min="1289" max="1289" width="11.42578125" style="878" customWidth="1"/>
    <col min="1290" max="1290" width="26.28515625" style="878" customWidth="1"/>
    <col min="1291" max="1536" width="9.140625" style="878"/>
    <col min="1537" max="1537" width="5.7109375" style="878" bestFit="1" customWidth="1"/>
    <col min="1538" max="1538" width="28.42578125" style="878" customWidth="1"/>
    <col min="1539" max="1539" width="11.7109375" style="878" customWidth="1"/>
    <col min="1540" max="1540" width="9.7109375" style="878" customWidth="1"/>
    <col min="1541" max="1541" width="14.42578125" style="878" customWidth="1"/>
    <col min="1542" max="1543" width="14" style="878" customWidth="1"/>
    <col min="1544" max="1544" width="34.85546875" style="878" customWidth="1"/>
    <col min="1545" max="1545" width="11.42578125" style="878" customWidth="1"/>
    <col min="1546" max="1546" width="26.28515625" style="878" customWidth="1"/>
    <col min="1547" max="1792" width="9.140625" style="878"/>
    <col min="1793" max="1793" width="5.7109375" style="878" bestFit="1" customWidth="1"/>
    <col min="1794" max="1794" width="28.42578125" style="878" customWidth="1"/>
    <col min="1795" max="1795" width="11.7109375" style="878" customWidth="1"/>
    <col min="1796" max="1796" width="9.7109375" style="878" customWidth="1"/>
    <col min="1797" max="1797" width="14.42578125" style="878" customWidth="1"/>
    <col min="1798" max="1799" width="14" style="878" customWidth="1"/>
    <col min="1800" max="1800" width="34.85546875" style="878" customWidth="1"/>
    <col min="1801" max="1801" width="11.42578125" style="878" customWidth="1"/>
    <col min="1802" max="1802" width="26.28515625" style="878" customWidth="1"/>
    <col min="1803" max="2048" width="9.140625" style="878"/>
    <col min="2049" max="2049" width="5.7109375" style="878" bestFit="1" customWidth="1"/>
    <col min="2050" max="2050" width="28.42578125" style="878" customWidth="1"/>
    <col min="2051" max="2051" width="11.7109375" style="878" customWidth="1"/>
    <col min="2052" max="2052" width="9.7109375" style="878" customWidth="1"/>
    <col min="2053" max="2053" width="14.42578125" style="878" customWidth="1"/>
    <col min="2054" max="2055" width="14" style="878" customWidth="1"/>
    <col min="2056" max="2056" width="34.85546875" style="878" customWidth="1"/>
    <col min="2057" max="2057" width="11.42578125" style="878" customWidth="1"/>
    <col min="2058" max="2058" width="26.28515625" style="878" customWidth="1"/>
    <col min="2059" max="2304" width="9.140625" style="878"/>
    <col min="2305" max="2305" width="5.7109375" style="878" bestFit="1" customWidth="1"/>
    <col min="2306" max="2306" width="28.42578125" style="878" customWidth="1"/>
    <col min="2307" max="2307" width="11.7109375" style="878" customWidth="1"/>
    <col min="2308" max="2308" width="9.7109375" style="878" customWidth="1"/>
    <col min="2309" max="2309" width="14.42578125" style="878" customWidth="1"/>
    <col min="2310" max="2311" width="14" style="878" customWidth="1"/>
    <col min="2312" max="2312" width="34.85546875" style="878" customWidth="1"/>
    <col min="2313" max="2313" width="11.42578125" style="878" customWidth="1"/>
    <col min="2314" max="2314" width="26.28515625" style="878" customWidth="1"/>
    <col min="2315" max="2560" width="9.140625" style="878"/>
    <col min="2561" max="2561" width="5.7109375" style="878" bestFit="1" customWidth="1"/>
    <col min="2562" max="2562" width="28.42578125" style="878" customWidth="1"/>
    <col min="2563" max="2563" width="11.7109375" style="878" customWidth="1"/>
    <col min="2564" max="2564" width="9.7109375" style="878" customWidth="1"/>
    <col min="2565" max="2565" width="14.42578125" style="878" customWidth="1"/>
    <col min="2566" max="2567" width="14" style="878" customWidth="1"/>
    <col min="2568" max="2568" width="34.85546875" style="878" customWidth="1"/>
    <col min="2569" max="2569" width="11.42578125" style="878" customWidth="1"/>
    <col min="2570" max="2570" width="26.28515625" style="878" customWidth="1"/>
    <col min="2571" max="2816" width="9.140625" style="878"/>
    <col min="2817" max="2817" width="5.7109375" style="878" bestFit="1" customWidth="1"/>
    <col min="2818" max="2818" width="28.42578125" style="878" customWidth="1"/>
    <col min="2819" max="2819" width="11.7109375" style="878" customWidth="1"/>
    <col min="2820" max="2820" width="9.7109375" style="878" customWidth="1"/>
    <col min="2821" max="2821" width="14.42578125" style="878" customWidth="1"/>
    <col min="2822" max="2823" width="14" style="878" customWidth="1"/>
    <col min="2824" max="2824" width="34.85546875" style="878" customWidth="1"/>
    <col min="2825" max="2825" width="11.42578125" style="878" customWidth="1"/>
    <col min="2826" max="2826" width="26.28515625" style="878" customWidth="1"/>
    <col min="2827" max="3072" width="9.140625" style="878"/>
    <col min="3073" max="3073" width="5.7109375" style="878" bestFit="1" customWidth="1"/>
    <col min="3074" max="3074" width="28.42578125" style="878" customWidth="1"/>
    <col min="3075" max="3075" width="11.7109375" style="878" customWidth="1"/>
    <col min="3076" max="3076" width="9.7109375" style="878" customWidth="1"/>
    <col min="3077" max="3077" width="14.42578125" style="878" customWidth="1"/>
    <col min="3078" max="3079" width="14" style="878" customWidth="1"/>
    <col min="3080" max="3080" width="34.85546875" style="878" customWidth="1"/>
    <col min="3081" max="3081" width="11.42578125" style="878" customWidth="1"/>
    <col min="3082" max="3082" width="26.28515625" style="878" customWidth="1"/>
    <col min="3083" max="3328" width="9.140625" style="878"/>
    <col min="3329" max="3329" width="5.7109375" style="878" bestFit="1" customWidth="1"/>
    <col min="3330" max="3330" width="28.42578125" style="878" customWidth="1"/>
    <col min="3331" max="3331" width="11.7109375" style="878" customWidth="1"/>
    <col min="3332" max="3332" width="9.7109375" style="878" customWidth="1"/>
    <col min="3333" max="3333" width="14.42578125" style="878" customWidth="1"/>
    <col min="3334" max="3335" width="14" style="878" customWidth="1"/>
    <col min="3336" max="3336" width="34.85546875" style="878" customWidth="1"/>
    <col min="3337" max="3337" width="11.42578125" style="878" customWidth="1"/>
    <col min="3338" max="3338" width="26.28515625" style="878" customWidth="1"/>
    <col min="3339" max="3584" width="9.140625" style="878"/>
    <col min="3585" max="3585" width="5.7109375" style="878" bestFit="1" customWidth="1"/>
    <col min="3586" max="3586" width="28.42578125" style="878" customWidth="1"/>
    <col min="3587" max="3587" width="11.7109375" style="878" customWidth="1"/>
    <col min="3588" max="3588" width="9.7109375" style="878" customWidth="1"/>
    <col min="3589" max="3589" width="14.42578125" style="878" customWidth="1"/>
    <col min="3590" max="3591" width="14" style="878" customWidth="1"/>
    <col min="3592" max="3592" width="34.85546875" style="878" customWidth="1"/>
    <col min="3593" max="3593" width="11.42578125" style="878" customWidth="1"/>
    <col min="3594" max="3594" width="26.28515625" style="878" customWidth="1"/>
    <col min="3595" max="3840" width="9.140625" style="878"/>
    <col min="3841" max="3841" width="5.7109375" style="878" bestFit="1" customWidth="1"/>
    <col min="3842" max="3842" width="28.42578125" style="878" customWidth="1"/>
    <col min="3843" max="3843" width="11.7109375" style="878" customWidth="1"/>
    <col min="3844" max="3844" width="9.7109375" style="878" customWidth="1"/>
    <col min="3845" max="3845" width="14.42578125" style="878" customWidth="1"/>
    <col min="3846" max="3847" width="14" style="878" customWidth="1"/>
    <col min="3848" max="3848" width="34.85546875" style="878" customWidth="1"/>
    <col min="3849" max="3849" width="11.42578125" style="878" customWidth="1"/>
    <col min="3850" max="3850" width="26.28515625" style="878" customWidth="1"/>
    <col min="3851" max="4096" width="9.140625" style="878"/>
    <col min="4097" max="4097" width="5.7109375" style="878" bestFit="1" customWidth="1"/>
    <col min="4098" max="4098" width="28.42578125" style="878" customWidth="1"/>
    <col min="4099" max="4099" width="11.7109375" style="878" customWidth="1"/>
    <col min="4100" max="4100" width="9.7109375" style="878" customWidth="1"/>
    <col min="4101" max="4101" width="14.42578125" style="878" customWidth="1"/>
    <col min="4102" max="4103" width="14" style="878" customWidth="1"/>
    <col min="4104" max="4104" width="34.85546875" style="878" customWidth="1"/>
    <col min="4105" max="4105" width="11.42578125" style="878" customWidth="1"/>
    <col min="4106" max="4106" width="26.28515625" style="878" customWidth="1"/>
    <col min="4107" max="4352" width="9.140625" style="878"/>
    <col min="4353" max="4353" width="5.7109375" style="878" bestFit="1" customWidth="1"/>
    <col min="4354" max="4354" width="28.42578125" style="878" customWidth="1"/>
    <col min="4355" max="4355" width="11.7109375" style="878" customWidth="1"/>
    <col min="4356" max="4356" width="9.7109375" style="878" customWidth="1"/>
    <col min="4357" max="4357" width="14.42578125" style="878" customWidth="1"/>
    <col min="4358" max="4359" width="14" style="878" customWidth="1"/>
    <col min="4360" max="4360" width="34.85546875" style="878" customWidth="1"/>
    <col min="4361" max="4361" width="11.42578125" style="878" customWidth="1"/>
    <col min="4362" max="4362" width="26.28515625" style="878" customWidth="1"/>
    <col min="4363" max="4608" width="9.140625" style="878"/>
    <col min="4609" max="4609" width="5.7109375" style="878" bestFit="1" customWidth="1"/>
    <col min="4610" max="4610" width="28.42578125" style="878" customWidth="1"/>
    <col min="4611" max="4611" width="11.7109375" style="878" customWidth="1"/>
    <col min="4612" max="4612" width="9.7109375" style="878" customWidth="1"/>
    <col min="4613" max="4613" width="14.42578125" style="878" customWidth="1"/>
    <col min="4614" max="4615" width="14" style="878" customWidth="1"/>
    <col min="4616" max="4616" width="34.85546875" style="878" customWidth="1"/>
    <col min="4617" max="4617" width="11.42578125" style="878" customWidth="1"/>
    <col min="4618" max="4618" width="26.28515625" style="878" customWidth="1"/>
    <col min="4619" max="4864" width="9.140625" style="878"/>
    <col min="4865" max="4865" width="5.7109375" style="878" bestFit="1" customWidth="1"/>
    <col min="4866" max="4866" width="28.42578125" style="878" customWidth="1"/>
    <col min="4867" max="4867" width="11.7109375" style="878" customWidth="1"/>
    <col min="4868" max="4868" width="9.7109375" style="878" customWidth="1"/>
    <col min="4869" max="4869" width="14.42578125" style="878" customWidth="1"/>
    <col min="4870" max="4871" width="14" style="878" customWidth="1"/>
    <col min="4872" max="4872" width="34.85546875" style="878" customWidth="1"/>
    <col min="4873" max="4873" width="11.42578125" style="878" customWidth="1"/>
    <col min="4874" max="4874" width="26.28515625" style="878" customWidth="1"/>
    <col min="4875" max="5120" width="9.140625" style="878"/>
    <col min="5121" max="5121" width="5.7109375" style="878" bestFit="1" customWidth="1"/>
    <col min="5122" max="5122" width="28.42578125" style="878" customWidth="1"/>
    <col min="5123" max="5123" width="11.7109375" style="878" customWidth="1"/>
    <col min="5124" max="5124" width="9.7109375" style="878" customWidth="1"/>
    <col min="5125" max="5125" width="14.42578125" style="878" customWidth="1"/>
    <col min="5126" max="5127" width="14" style="878" customWidth="1"/>
    <col min="5128" max="5128" width="34.85546875" style="878" customWidth="1"/>
    <col min="5129" max="5129" width="11.42578125" style="878" customWidth="1"/>
    <col min="5130" max="5130" width="26.28515625" style="878" customWidth="1"/>
    <col min="5131" max="5376" width="9.140625" style="878"/>
    <col min="5377" max="5377" width="5.7109375" style="878" bestFit="1" customWidth="1"/>
    <col min="5378" max="5378" width="28.42578125" style="878" customWidth="1"/>
    <col min="5379" max="5379" width="11.7109375" style="878" customWidth="1"/>
    <col min="5380" max="5380" width="9.7109375" style="878" customWidth="1"/>
    <col min="5381" max="5381" width="14.42578125" style="878" customWidth="1"/>
    <col min="5382" max="5383" width="14" style="878" customWidth="1"/>
    <col min="5384" max="5384" width="34.85546875" style="878" customWidth="1"/>
    <col min="5385" max="5385" width="11.42578125" style="878" customWidth="1"/>
    <col min="5386" max="5386" width="26.28515625" style="878" customWidth="1"/>
    <col min="5387" max="5632" width="9.140625" style="878"/>
    <col min="5633" max="5633" width="5.7109375" style="878" bestFit="1" customWidth="1"/>
    <col min="5634" max="5634" width="28.42578125" style="878" customWidth="1"/>
    <col min="5635" max="5635" width="11.7109375" style="878" customWidth="1"/>
    <col min="5636" max="5636" width="9.7109375" style="878" customWidth="1"/>
    <col min="5637" max="5637" width="14.42578125" style="878" customWidth="1"/>
    <col min="5638" max="5639" width="14" style="878" customWidth="1"/>
    <col min="5640" max="5640" width="34.85546875" style="878" customWidth="1"/>
    <col min="5641" max="5641" width="11.42578125" style="878" customWidth="1"/>
    <col min="5642" max="5642" width="26.28515625" style="878" customWidth="1"/>
    <col min="5643" max="5888" width="9.140625" style="878"/>
    <col min="5889" max="5889" width="5.7109375" style="878" bestFit="1" customWidth="1"/>
    <col min="5890" max="5890" width="28.42578125" style="878" customWidth="1"/>
    <col min="5891" max="5891" width="11.7109375" style="878" customWidth="1"/>
    <col min="5892" max="5892" width="9.7109375" style="878" customWidth="1"/>
    <col min="5893" max="5893" width="14.42578125" style="878" customWidth="1"/>
    <col min="5894" max="5895" width="14" style="878" customWidth="1"/>
    <col min="5896" max="5896" width="34.85546875" style="878" customWidth="1"/>
    <col min="5897" max="5897" width="11.42578125" style="878" customWidth="1"/>
    <col min="5898" max="5898" width="26.28515625" style="878" customWidth="1"/>
    <col min="5899" max="6144" width="9.140625" style="878"/>
    <col min="6145" max="6145" width="5.7109375" style="878" bestFit="1" customWidth="1"/>
    <col min="6146" max="6146" width="28.42578125" style="878" customWidth="1"/>
    <col min="6147" max="6147" width="11.7109375" style="878" customWidth="1"/>
    <col min="6148" max="6148" width="9.7109375" style="878" customWidth="1"/>
    <col min="6149" max="6149" width="14.42578125" style="878" customWidth="1"/>
    <col min="6150" max="6151" width="14" style="878" customWidth="1"/>
    <col min="6152" max="6152" width="34.85546875" style="878" customWidth="1"/>
    <col min="6153" max="6153" width="11.42578125" style="878" customWidth="1"/>
    <col min="6154" max="6154" width="26.28515625" style="878" customWidth="1"/>
    <col min="6155" max="6400" width="9.140625" style="878"/>
    <col min="6401" max="6401" width="5.7109375" style="878" bestFit="1" customWidth="1"/>
    <col min="6402" max="6402" width="28.42578125" style="878" customWidth="1"/>
    <col min="6403" max="6403" width="11.7109375" style="878" customWidth="1"/>
    <col min="6404" max="6404" width="9.7109375" style="878" customWidth="1"/>
    <col min="6405" max="6405" width="14.42578125" style="878" customWidth="1"/>
    <col min="6406" max="6407" width="14" style="878" customWidth="1"/>
    <col min="6408" max="6408" width="34.85546875" style="878" customWidth="1"/>
    <col min="6409" max="6409" width="11.42578125" style="878" customWidth="1"/>
    <col min="6410" max="6410" width="26.28515625" style="878" customWidth="1"/>
    <col min="6411" max="6656" width="9.140625" style="878"/>
    <col min="6657" max="6657" width="5.7109375" style="878" bestFit="1" customWidth="1"/>
    <col min="6658" max="6658" width="28.42578125" style="878" customWidth="1"/>
    <col min="6659" max="6659" width="11.7109375" style="878" customWidth="1"/>
    <col min="6660" max="6660" width="9.7109375" style="878" customWidth="1"/>
    <col min="6661" max="6661" width="14.42578125" style="878" customWidth="1"/>
    <col min="6662" max="6663" width="14" style="878" customWidth="1"/>
    <col min="6664" max="6664" width="34.85546875" style="878" customWidth="1"/>
    <col min="6665" max="6665" width="11.42578125" style="878" customWidth="1"/>
    <col min="6666" max="6666" width="26.28515625" style="878" customWidth="1"/>
    <col min="6667" max="6912" width="9.140625" style="878"/>
    <col min="6913" max="6913" width="5.7109375" style="878" bestFit="1" customWidth="1"/>
    <col min="6914" max="6914" width="28.42578125" style="878" customWidth="1"/>
    <col min="6915" max="6915" width="11.7109375" style="878" customWidth="1"/>
    <col min="6916" max="6916" width="9.7109375" style="878" customWidth="1"/>
    <col min="6917" max="6917" width="14.42578125" style="878" customWidth="1"/>
    <col min="6918" max="6919" width="14" style="878" customWidth="1"/>
    <col min="6920" max="6920" width="34.85546875" style="878" customWidth="1"/>
    <col min="6921" max="6921" width="11.42578125" style="878" customWidth="1"/>
    <col min="6922" max="6922" width="26.28515625" style="878" customWidth="1"/>
    <col min="6923" max="7168" width="9.140625" style="878"/>
    <col min="7169" max="7169" width="5.7109375" style="878" bestFit="1" customWidth="1"/>
    <col min="7170" max="7170" width="28.42578125" style="878" customWidth="1"/>
    <col min="7171" max="7171" width="11.7109375" style="878" customWidth="1"/>
    <col min="7172" max="7172" width="9.7109375" style="878" customWidth="1"/>
    <col min="7173" max="7173" width="14.42578125" style="878" customWidth="1"/>
    <col min="7174" max="7175" width="14" style="878" customWidth="1"/>
    <col min="7176" max="7176" width="34.85546875" style="878" customWidth="1"/>
    <col min="7177" max="7177" width="11.42578125" style="878" customWidth="1"/>
    <col min="7178" max="7178" width="26.28515625" style="878" customWidth="1"/>
    <col min="7179" max="7424" width="9.140625" style="878"/>
    <col min="7425" max="7425" width="5.7109375" style="878" bestFit="1" customWidth="1"/>
    <col min="7426" max="7426" width="28.42578125" style="878" customWidth="1"/>
    <col min="7427" max="7427" width="11.7109375" style="878" customWidth="1"/>
    <col min="7428" max="7428" width="9.7109375" style="878" customWidth="1"/>
    <col min="7429" max="7429" width="14.42578125" style="878" customWidth="1"/>
    <col min="7430" max="7431" width="14" style="878" customWidth="1"/>
    <col min="7432" max="7432" width="34.85546875" style="878" customWidth="1"/>
    <col min="7433" max="7433" width="11.42578125" style="878" customWidth="1"/>
    <col min="7434" max="7434" width="26.28515625" style="878" customWidth="1"/>
    <col min="7435" max="7680" width="9.140625" style="878"/>
    <col min="7681" max="7681" width="5.7109375" style="878" bestFit="1" customWidth="1"/>
    <col min="7682" max="7682" width="28.42578125" style="878" customWidth="1"/>
    <col min="7683" max="7683" width="11.7109375" style="878" customWidth="1"/>
    <col min="7684" max="7684" width="9.7109375" style="878" customWidth="1"/>
    <col min="7685" max="7685" width="14.42578125" style="878" customWidth="1"/>
    <col min="7686" max="7687" width="14" style="878" customWidth="1"/>
    <col min="7688" max="7688" width="34.85546875" style="878" customWidth="1"/>
    <col min="7689" max="7689" width="11.42578125" style="878" customWidth="1"/>
    <col min="7690" max="7690" width="26.28515625" style="878" customWidth="1"/>
    <col min="7691" max="7936" width="9.140625" style="878"/>
    <col min="7937" max="7937" width="5.7109375" style="878" bestFit="1" customWidth="1"/>
    <col min="7938" max="7938" width="28.42578125" style="878" customWidth="1"/>
    <col min="7939" max="7939" width="11.7109375" style="878" customWidth="1"/>
    <col min="7940" max="7940" width="9.7109375" style="878" customWidth="1"/>
    <col min="7941" max="7941" width="14.42578125" style="878" customWidth="1"/>
    <col min="7942" max="7943" width="14" style="878" customWidth="1"/>
    <col min="7944" max="7944" width="34.85546875" style="878" customWidth="1"/>
    <col min="7945" max="7945" width="11.42578125" style="878" customWidth="1"/>
    <col min="7946" max="7946" width="26.28515625" style="878" customWidth="1"/>
    <col min="7947" max="8192" width="9.140625" style="878"/>
    <col min="8193" max="8193" width="5.7109375" style="878" bestFit="1" customWidth="1"/>
    <col min="8194" max="8194" width="28.42578125" style="878" customWidth="1"/>
    <col min="8195" max="8195" width="11.7109375" style="878" customWidth="1"/>
    <col min="8196" max="8196" width="9.7109375" style="878" customWidth="1"/>
    <col min="8197" max="8197" width="14.42578125" style="878" customWidth="1"/>
    <col min="8198" max="8199" width="14" style="878" customWidth="1"/>
    <col min="8200" max="8200" width="34.85546875" style="878" customWidth="1"/>
    <col min="8201" max="8201" width="11.42578125" style="878" customWidth="1"/>
    <col min="8202" max="8202" width="26.28515625" style="878" customWidth="1"/>
    <col min="8203" max="8448" width="9.140625" style="878"/>
    <col min="8449" max="8449" width="5.7109375" style="878" bestFit="1" customWidth="1"/>
    <col min="8450" max="8450" width="28.42578125" style="878" customWidth="1"/>
    <col min="8451" max="8451" width="11.7109375" style="878" customWidth="1"/>
    <col min="8452" max="8452" width="9.7109375" style="878" customWidth="1"/>
    <col min="8453" max="8453" width="14.42578125" style="878" customWidth="1"/>
    <col min="8454" max="8455" width="14" style="878" customWidth="1"/>
    <col min="8456" max="8456" width="34.85546875" style="878" customWidth="1"/>
    <col min="8457" max="8457" width="11.42578125" style="878" customWidth="1"/>
    <col min="8458" max="8458" width="26.28515625" style="878" customWidth="1"/>
    <col min="8459" max="8704" width="9.140625" style="878"/>
    <col min="8705" max="8705" width="5.7109375" style="878" bestFit="1" customWidth="1"/>
    <col min="8706" max="8706" width="28.42578125" style="878" customWidth="1"/>
    <col min="8707" max="8707" width="11.7109375" style="878" customWidth="1"/>
    <col min="8708" max="8708" width="9.7109375" style="878" customWidth="1"/>
    <col min="8709" max="8709" width="14.42578125" style="878" customWidth="1"/>
    <col min="8710" max="8711" width="14" style="878" customWidth="1"/>
    <col min="8712" max="8712" width="34.85546875" style="878" customWidth="1"/>
    <col min="8713" max="8713" width="11.42578125" style="878" customWidth="1"/>
    <col min="8714" max="8714" width="26.28515625" style="878" customWidth="1"/>
    <col min="8715" max="8960" width="9.140625" style="878"/>
    <col min="8961" max="8961" width="5.7109375" style="878" bestFit="1" customWidth="1"/>
    <col min="8962" max="8962" width="28.42578125" style="878" customWidth="1"/>
    <col min="8963" max="8963" width="11.7109375" style="878" customWidth="1"/>
    <col min="8964" max="8964" width="9.7109375" style="878" customWidth="1"/>
    <col min="8965" max="8965" width="14.42578125" style="878" customWidth="1"/>
    <col min="8966" max="8967" width="14" style="878" customWidth="1"/>
    <col min="8968" max="8968" width="34.85546875" style="878" customWidth="1"/>
    <col min="8969" max="8969" width="11.42578125" style="878" customWidth="1"/>
    <col min="8970" max="8970" width="26.28515625" style="878" customWidth="1"/>
    <col min="8971" max="9216" width="9.140625" style="878"/>
    <col min="9217" max="9217" width="5.7109375" style="878" bestFit="1" customWidth="1"/>
    <col min="9218" max="9218" width="28.42578125" style="878" customWidth="1"/>
    <col min="9219" max="9219" width="11.7109375" style="878" customWidth="1"/>
    <col min="9220" max="9220" width="9.7109375" style="878" customWidth="1"/>
    <col min="9221" max="9221" width="14.42578125" style="878" customWidth="1"/>
    <col min="9222" max="9223" width="14" style="878" customWidth="1"/>
    <col min="9224" max="9224" width="34.85546875" style="878" customWidth="1"/>
    <col min="9225" max="9225" width="11.42578125" style="878" customWidth="1"/>
    <col min="9226" max="9226" width="26.28515625" style="878" customWidth="1"/>
    <col min="9227" max="9472" width="9.140625" style="878"/>
    <col min="9473" max="9473" width="5.7109375" style="878" bestFit="1" customWidth="1"/>
    <col min="9474" max="9474" width="28.42578125" style="878" customWidth="1"/>
    <col min="9475" max="9475" width="11.7109375" style="878" customWidth="1"/>
    <col min="9476" max="9476" width="9.7109375" style="878" customWidth="1"/>
    <col min="9477" max="9477" width="14.42578125" style="878" customWidth="1"/>
    <col min="9478" max="9479" width="14" style="878" customWidth="1"/>
    <col min="9480" max="9480" width="34.85546875" style="878" customWidth="1"/>
    <col min="9481" max="9481" width="11.42578125" style="878" customWidth="1"/>
    <col min="9482" max="9482" width="26.28515625" style="878" customWidth="1"/>
    <col min="9483" max="9728" width="9.140625" style="878"/>
    <col min="9729" max="9729" width="5.7109375" style="878" bestFit="1" customWidth="1"/>
    <col min="9730" max="9730" width="28.42578125" style="878" customWidth="1"/>
    <col min="9731" max="9731" width="11.7109375" style="878" customWidth="1"/>
    <col min="9732" max="9732" width="9.7109375" style="878" customWidth="1"/>
    <col min="9733" max="9733" width="14.42578125" style="878" customWidth="1"/>
    <col min="9734" max="9735" width="14" style="878" customWidth="1"/>
    <col min="9736" max="9736" width="34.85546875" style="878" customWidth="1"/>
    <col min="9737" max="9737" width="11.42578125" style="878" customWidth="1"/>
    <col min="9738" max="9738" width="26.28515625" style="878" customWidth="1"/>
    <col min="9739" max="9984" width="9.140625" style="878"/>
    <col min="9985" max="9985" width="5.7109375" style="878" bestFit="1" customWidth="1"/>
    <col min="9986" max="9986" width="28.42578125" style="878" customWidth="1"/>
    <col min="9987" max="9987" width="11.7109375" style="878" customWidth="1"/>
    <col min="9988" max="9988" width="9.7109375" style="878" customWidth="1"/>
    <col min="9989" max="9989" width="14.42578125" style="878" customWidth="1"/>
    <col min="9990" max="9991" width="14" style="878" customWidth="1"/>
    <col min="9992" max="9992" width="34.85546875" style="878" customWidth="1"/>
    <col min="9993" max="9993" width="11.42578125" style="878" customWidth="1"/>
    <col min="9994" max="9994" width="26.28515625" style="878" customWidth="1"/>
    <col min="9995" max="10240" width="9.140625" style="878"/>
    <col min="10241" max="10241" width="5.7109375" style="878" bestFit="1" customWidth="1"/>
    <col min="10242" max="10242" width="28.42578125" style="878" customWidth="1"/>
    <col min="10243" max="10243" width="11.7109375" style="878" customWidth="1"/>
    <col min="10244" max="10244" width="9.7109375" style="878" customWidth="1"/>
    <col min="10245" max="10245" width="14.42578125" style="878" customWidth="1"/>
    <col min="10246" max="10247" width="14" style="878" customWidth="1"/>
    <col min="10248" max="10248" width="34.85546875" style="878" customWidth="1"/>
    <col min="10249" max="10249" width="11.42578125" style="878" customWidth="1"/>
    <col min="10250" max="10250" width="26.28515625" style="878" customWidth="1"/>
    <col min="10251" max="10496" width="9.140625" style="878"/>
    <col min="10497" max="10497" width="5.7109375" style="878" bestFit="1" customWidth="1"/>
    <col min="10498" max="10498" width="28.42578125" style="878" customWidth="1"/>
    <col min="10499" max="10499" width="11.7109375" style="878" customWidth="1"/>
    <col min="10500" max="10500" width="9.7109375" style="878" customWidth="1"/>
    <col min="10501" max="10501" width="14.42578125" style="878" customWidth="1"/>
    <col min="10502" max="10503" width="14" style="878" customWidth="1"/>
    <col min="10504" max="10504" width="34.85546875" style="878" customWidth="1"/>
    <col min="10505" max="10505" width="11.42578125" style="878" customWidth="1"/>
    <col min="10506" max="10506" width="26.28515625" style="878" customWidth="1"/>
    <col min="10507" max="10752" width="9.140625" style="878"/>
    <col min="10753" max="10753" width="5.7109375" style="878" bestFit="1" customWidth="1"/>
    <col min="10754" max="10754" width="28.42578125" style="878" customWidth="1"/>
    <col min="10755" max="10755" width="11.7109375" style="878" customWidth="1"/>
    <col min="10756" max="10756" width="9.7109375" style="878" customWidth="1"/>
    <col min="10757" max="10757" width="14.42578125" style="878" customWidth="1"/>
    <col min="10758" max="10759" width="14" style="878" customWidth="1"/>
    <col min="10760" max="10760" width="34.85546875" style="878" customWidth="1"/>
    <col min="10761" max="10761" width="11.42578125" style="878" customWidth="1"/>
    <col min="10762" max="10762" width="26.28515625" style="878" customWidth="1"/>
    <col min="10763" max="11008" width="9.140625" style="878"/>
    <col min="11009" max="11009" width="5.7109375" style="878" bestFit="1" customWidth="1"/>
    <col min="11010" max="11010" width="28.42578125" style="878" customWidth="1"/>
    <col min="11011" max="11011" width="11.7109375" style="878" customWidth="1"/>
    <col min="11012" max="11012" width="9.7109375" style="878" customWidth="1"/>
    <col min="11013" max="11013" width="14.42578125" style="878" customWidth="1"/>
    <col min="11014" max="11015" width="14" style="878" customWidth="1"/>
    <col min="11016" max="11016" width="34.85546875" style="878" customWidth="1"/>
    <col min="11017" max="11017" width="11.42578125" style="878" customWidth="1"/>
    <col min="11018" max="11018" width="26.28515625" style="878" customWidth="1"/>
    <col min="11019" max="11264" width="9.140625" style="878"/>
    <col min="11265" max="11265" width="5.7109375" style="878" bestFit="1" customWidth="1"/>
    <col min="11266" max="11266" width="28.42578125" style="878" customWidth="1"/>
    <col min="11267" max="11267" width="11.7109375" style="878" customWidth="1"/>
    <col min="11268" max="11268" width="9.7109375" style="878" customWidth="1"/>
    <col min="11269" max="11269" width="14.42578125" style="878" customWidth="1"/>
    <col min="11270" max="11271" width="14" style="878" customWidth="1"/>
    <col min="11272" max="11272" width="34.85546875" style="878" customWidth="1"/>
    <col min="11273" max="11273" width="11.42578125" style="878" customWidth="1"/>
    <col min="11274" max="11274" width="26.28515625" style="878" customWidth="1"/>
    <col min="11275" max="11520" width="9.140625" style="878"/>
    <col min="11521" max="11521" width="5.7109375" style="878" bestFit="1" customWidth="1"/>
    <col min="11522" max="11522" width="28.42578125" style="878" customWidth="1"/>
    <col min="11523" max="11523" width="11.7109375" style="878" customWidth="1"/>
    <col min="11524" max="11524" width="9.7109375" style="878" customWidth="1"/>
    <col min="11525" max="11525" width="14.42578125" style="878" customWidth="1"/>
    <col min="11526" max="11527" width="14" style="878" customWidth="1"/>
    <col min="11528" max="11528" width="34.85546875" style="878" customWidth="1"/>
    <col min="11529" max="11529" width="11.42578125" style="878" customWidth="1"/>
    <col min="11530" max="11530" width="26.28515625" style="878" customWidth="1"/>
    <col min="11531" max="11776" width="9.140625" style="878"/>
    <col min="11777" max="11777" width="5.7109375" style="878" bestFit="1" customWidth="1"/>
    <col min="11778" max="11778" width="28.42578125" style="878" customWidth="1"/>
    <col min="11779" max="11779" width="11.7109375" style="878" customWidth="1"/>
    <col min="11780" max="11780" width="9.7109375" style="878" customWidth="1"/>
    <col min="11781" max="11781" width="14.42578125" style="878" customWidth="1"/>
    <col min="11782" max="11783" width="14" style="878" customWidth="1"/>
    <col min="11784" max="11784" width="34.85546875" style="878" customWidth="1"/>
    <col min="11785" max="11785" width="11.42578125" style="878" customWidth="1"/>
    <col min="11786" max="11786" width="26.28515625" style="878" customWidth="1"/>
    <col min="11787" max="12032" width="9.140625" style="878"/>
    <col min="12033" max="12033" width="5.7109375" style="878" bestFit="1" customWidth="1"/>
    <col min="12034" max="12034" width="28.42578125" style="878" customWidth="1"/>
    <col min="12035" max="12035" width="11.7109375" style="878" customWidth="1"/>
    <col min="12036" max="12036" width="9.7109375" style="878" customWidth="1"/>
    <col min="12037" max="12037" width="14.42578125" style="878" customWidth="1"/>
    <col min="12038" max="12039" width="14" style="878" customWidth="1"/>
    <col min="12040" max="12040" width="34.85546875" style="878" customWidth="1"/>
    <col min="12041" max="12041" width="11.42578125" style="878" customWidth="1"/>
    <col min="12042" max="12042" width="26.28515625" style="878" customWidth="1"/>
    <col min="12043" max="12288" width="9.140625" style="878"/>
    <col min="12289" max="12289" width="5.7109375" style="878" bestFit="1" customWidth="1"/>
    <col min="12290" max="12290" width="28.42578125" style="878" customWidth="1"/>
    <col min="12291" max="12291" width="11.7109375" style="878" customWidth="1"/>
    <col min="12292" max="12292" width="9.7109375" style="878" customWidth="1"/>
    <col min="12293" max="12293" width="14.42578125" style="878" customWidth="1"/>
    <col min="12294" max="12295" width="14" style="878" customWidth="1"/>
    <col min="12296" max="12296" width="34.85546875" style="878" customWidth="1"/>
    <col min="12297" max="12297" width="11.42578125" style="878" customWidth="1"/>
    <col min="12298" max="12298" width="26.28515625" style="878" customWidth="1"/>
    <col min="12299" max="12544" width="9.140625" style="878"/>
    <col min="12545" max="12545" width="5.7109375" style="878" bestFit="1" customWidth="1"/>
    <col min="12546" max="12546" width="28.42578125" style="878" customWidth="1"/>
    <col min="12547" max="12547" width="11.7109375" style="878" customWidth="1"/>
    <col min="12548" max="12548" width="9.7109375" style="878" customWidth="1"/>
    <col min="12549" max="12549" width="14.42578125" style="878" customWidth="1"/>
    <col min="12550" max="12551" width="14" style="878" customWidth="1"/>
    <col min="12552" max="12552" width="34.85546875" style="878" customWidth="1"/>
    <col min="12553" max="12553" width="11.42578125" style="878" customWidth="1"/>
    <col min="12554" max="12554" width="26.28515625" style="878" customWidth="1"/>
    <col min="12555" max="12800" width="9.140625" style="878"/>
    <col min="12801" max="12801" width="5.7109375" style="878" bestFit="1" customWidth="1"/>
    <col min="12802" max="12802" width="28.42578125" style="878" customWidth="1"/>
    <col min="12803" max="12803" width="11.7109375" style="878" customWidth="1"/>
    <col min="12804" max="12804" width="9.7109375" style="878" customWidth="1"/>
    <col min="12805" max="12805" width="14.42578125" style="878" customWidth="1"/>
    <col min="12806" max="12807" width="14" style="878" customWidth="1"/>
    <col min="12808" max="12808" width="34.85546875" style="878" customWidth="1"/>
    <col min="12809" max="12809" width="11.42578125" style="878" customWidth="1"/>
    <col min="12810" max="12810" width="26.28515625" style="878" customWidth="1"/>
    <col min="12811" max="13056" width="9.140625" style="878"/>
    <col min="13057" max="13057" width="5.7109375" style="878" bestFit="1" customWidth="1"/>
    <col min="13058" max="13058" width="28.42578125" style="878" customWidth="1"/>
    <col min="13059" max="13059" width="11.7109375" style="878" customWidth="1"/>
    <col min="13060" max="13060" width="9.7109375" style="878" customWidth="1"/>
    <col min="13061" max="13061" width="14.42578125" style="878" customWidth="1"/>
    <col min="13062" max="13063" width="14" style="878" customWidth="1"/>
    <col min="13064" max="13064" width="34.85546875" style="878" customWidth="1"/>
    <col min="13065" max="13065" width="11.42578125" style="878" customWidth="1"/>
    <col min="13066" max="13066" width="26.28515625" style="878" customWidth="1"/>
    <col min="13067" max="13312" width="9.140625" style="878"/>
    <col min="13313" max="13313" width="5.7109375" style="878" bestFit="1" customWidth="1"/>
    <col min="13314" max="13314" width="28.42578125" style="878" customWidth="1"/>
    <col min="13315" max="13315" width="11.7109375" style="878" customWidth="1"/>
    <col min="13316" max="13316" width="9.7109375" style="878" customWidth="1"/>
    <col min="13317" max="13317" width="14.42578125" style="878" customWidth="1"/>
    <col min="13318" max="13319" width="14" style="878" customWidth="1"/>
    <col min="13320" max="13320" width="34.85546875" style="878" customWidth="1"/>
    <col min="13321" max="13321" width="11.42578125" style="878" customWidth="1"/>
    <col min="13322" max="13322" width="26.28515625" style="878" customWidth="1"/>
    <col min="13323" max="13568" width="9.140625" style="878"/>
    <col min="13569" max="13569" width="5.7109375" style="878" bestFit="1" customWidth="1"/>
    <col min="13570" max="13570" width="28.42578125" style="878" customWidth="1"/>
    <col min="13571" max="13571" width="11.7109375" style="878" customWidth="1"/>
    <col min="13572" max="13572" width="9.7109375" style="878" customWidth="1"/>
    <col min="13573" max="13573" width="14.42578125" style="878" customWidth="1"/>
    <col min="13574" max="13575" width="14" style="878" customWidth="1"/>
    <col min="13576" max="13576" width="34.85546875" style="878" customWidth="1"/>
    <col min="13577" max="13577" width="11.42578125" style="878" customWidth="1"/>
    <col min="13578" max="13578" width="26.28515625" style="878" customWidth="1"/>
    <col min="13579" max="13824" width="9.140625" style="878"/>
    <col min="13825" max="13825" width="5.7109375" style="878" bestFit="1" customWidth="1"/>
    <col min="13826" max="13826" width="28.42578125" style="878" customWidth="1"/>
    <col min="13827" max="13827" width="11.7109375" style="878" customWidth="1"/>
    <col min="13828" max="13828" width="9.7109375" style="878" customWidth="1"/>
    <col min="13829" max="13829" width="14.42578125" style="878" customWidth="1"/>
    <col min="13830" max="13831" width="14" style="878" customWidth="1"/>
    <col min="13832" max="13832" width="34.85546875" style="878" customWidth="1"/>
    <col min="13833" max="13833" width="11.42578125" style="878" customWidth="1"/>
    <col min="13834" max="13834" width="26.28515625" style="878" customWidth="1"/>
    <col min="13835" max="14080" width="9.140625" style="878"/>
    <col min="14081" max="14081" width="5.7109375" style="878" bestFit="1" customWidth="1"/>
    <col min="14082" max="14082" width="28.42578125" style="878" customWidth="1"/>
    <col min="14083" max="14083" width="11.7109375" style="878" customWidth="1"/>
    <col min="14084" max="14084" width="9.7109375" style="878" customWidth="1"/>
    <col min="14085" max="14085" width="14.42578125" style="878" customWidth="1"/>
    <col min="14086" max="14087" width="14" style="878" customWidth="1"/>
    <col min="14088" max="14088" width="34.85546875" style="878" customWidth="1"/>
    <col min="14089" max="14089" width="11.42578125" style="878" customWidth="1"/>
    <col min="14090" max="14090" width="26.28515625" style="878" customWidth="1"/>
    <col min="14091" max="14336" width="9.140625" style="878"/>
    <col min="14337" max="14337" width="5.7109375" style="878" bestFit="1" customWidth="1"/>
    <col min="14338" max="14338" width="28.42578125" style="878" customWidth="1"/>
    <col min="14339" max="14339" width="11.7109375" style="878" customWidth="1"/>
    <col min="14340" max="14340" width="9.7109375" style="878" customWidth="1"/>
    <col min="14341" max="14341" width="14.42578125" style="878" customWidth="1"/>
    <col min="14342" max="14343" width="14" style="878" customWidth="1"/>
    <col min="14344" max="14344" width="34.85546875" style="878" customWidth="1"/>
    <col min="14345" max="14345" width="11.42578125" style="878" customWidth="1"/>
    <col min="14346" max="14346" width="26.28515625" style="878" customWidth="1"/>
    <col min="14347" max="14592" width="9.140625" style="878"/>
    <col min="14593" max="14593" width="5.7109375" style="878" bestFit="1" customWidth="1"/>
    <col min="14594" max="14594" width="28.42578125" style="878" customWidth="1"/>
    <col min="14595" max="14595" width="11.7109375" style="878" customWidth="1"/>
    <col min="14596" max="14596" width="9.7109375" style="878" customWidth="1"/>
    <col min="14597" max="14597" width="14.42578125" style="878" customWidth="1"/>
    <col min="14598" max="14599" width="14" style="878" customWidth="1"/>
    <col min="14600" max="14600" width="34.85546875" style="878" customWidth="1"/>
    <col min="14601" max="14601" width="11.42578125" style="878" customWidth="1"/>
    <col min="14602" max="14602" width="26.28515625" style="878" customWidth="1"/>
    <col min="14603" max="14848" width="9.140625" style="878"/>
    <col min="14849" max="14849" width="5.7109375" style="878" bestFit="1" customWidth="1"/>
    <col min="14850" max="14850" width="28.42578125" style="878" customWidth="1"/>
    <col min="14851" max="14851" width="11.7109375" style="878" customWidth="1"/>
    <col min="14852" max="14852" width="9.7109375" style="878" customWidth="1"/>
    <col min="14853" max="14853" width="14.42578125" style="878" customWidth="1"/>
    <col min="14854" max="14855" width="14" style="878" customWidth="1"/>
    <col min="14856" max="14856" width="34.85546875" style="878" customWidth="1"/>
    <col min="14857" max="14857" width="11.42578125" style="878" customWidth="1"/>
    <col min="14858" max="14858" width="26.28515625" style="878" customWidth="1"/>
    <col min="14859" max="15104" width="9.140625" style="878"/>
    <col min="15105" max="15105" width="5.7109375" style="878" bestFit="1" customWidth="1"/>
    <col min="15106" max="15106" width="28.42578125" style="878" customWidth="1"/>
    <col min="15107" max="15107" width="11.7109375" style="878" customWidth="1"/>
    <col min="15108" max="15108" width="9.7109375" style="878" customWidth="1"/>
    <col min="15109" max="15109" width="14.42578125" style="878" customWidth="1"/>
    <col min="15110" max="15111" width="14" style="878" customWidth="1"/>
    <col min="15112" max="15112" width="34.85546875" style="878" customWidth="1"/>
    <col min="15113" max="15113" width="11.42578125" style="878" customWidth="1"/>
    <col min="15114" max="15114" width="26.28515625" style="878" customWidth="1"/>
    <col min="15115" max="15360" width="9.140625" style="878"/>
    <col min="15361" max="15361" width="5.7109375" style="878" bestFit="1" customWidth="1"/>
    <col min="15362" max="15362" width="28.42578125" style="878" customWidth="1"/>
    <col min="15363" max="15363" width="11.7109375" style="878" customWidth="1"/>
    <col min="15364" max="15364" width="9.7109375" style="878" customWidth="1"/>
    <col min="15365" max="15365" width="14.42578125" style="878" customWidth="1"/>
    <col min="15366" max="15367" width="14" style="878" customWidth="1"/>
    <col min="15368" max="15368" width="34.85546875" style="878" customWidth="1"/>
    <col min="15369" max="15369" width="11.42578125" style="878" customWidth="1"/>
    <col min="15370" max="15370" width="26.28515625" style="878" customWidth="1"/>
    <col min="15371" max="15616" width="9.140625" style="878"/>
    <col min="15617" max="15617" width="5.7109375" style="878" bestFit="1" customWidth="1"/>
    <col min="15618" max="15618" width="28.42578125" style="878" customWidth="1"/>
    <col min="15619" max="15619" width="11.7109375" style="878" customWidth="1"/>
    <col min="15620" max="15620" width="9.7109375" style="878" customWidth="1"/>
    <col min="15621" max="15621" width="14.42578125" style="878" customWidth="1"/>
    <col min="15622" max="15623" width="14" style="878" customWidth="1"/>
    <col min="15624" max="15624" width="34.85546875" style="878" customWidth="1"/>
    <col min="15625" max="15625" width="11.42578125" style="878" customWidth="1"/>
    <col min="15626" max="15626" width="26.28515625" style="878" customWidth="1"/>
    <col min="15627" max="15872" width="9.140625" style="878"/>
    <col min="15873" max="15873" width="5.7109375" style="878" bestFit="1" customWidth="1"/>
    <col min="15874" max="15874" width="28.42578125" style="878" customWidth="1"/>
    <col min="15875" max="15875" width="11.7109375" style="878" customWidth="1"/>
    <col min="15876" max="15876" width="9.7109375" style="878" customWidth="1"/>
    <col min="15877" max="15877" width="14.42578125" style="878" customWidth="1"/>
    <col min="15878" max="15879" width="14" style="878" customWidth="1"/>
    <col min="15880" max="15880" width="34.85546875" style="878" customWidth="1"/>
    <col min="15881" max="15881" width="11.42578125" style="878" customWidth="1"/>
    <col min="15882" max="15882" width="26.28515625" style="878" customWidth="1"/>
    <col min="15883" max="16128" width="9.140625" style="878"/>
    <col min="16129" max="16129" width="5.7109375" style="878" bestFit="1" customWidth="1"/>
    <col min="16130" max="16130" width="28.42578125" style="878" customWidth="1"/>
    <col min="16131" max="16131" width="11.7109375" style="878" customWidth="1"/>
    <col min="16132" max="16132" width="9.7109375" style="878" customWidth="1"/>
    <col min="16133" max="16133" width="14.42578125" style="878" customWidth="1"/>
    <col min="16134" max="16135" width="14" style="878" customWidth="1"/>
    <col min="16136" max="16136" width="34.85546875" style="878" customWidth="1"/>
    <col min="16137" max="16137" width="11.42578125" style="878" customWidth="1"/>
    <col min="16138" max="16138" width="26.28515625" style="878" customWidth="1"/>
    <col min="16139" max="16384" width="9.140625" style="878"/>
  </cols>
  <sheetData>
    <row r="1" spans="1:13" ht="18.75" x14ac:dyDescent="0.3">
      <c r="H1" s="2541" t="s">
        <v>262</v>
      </c>
      <c r="I1" s="2541"/>
      <c r="J1" s="2541"/>
      <c r="K1" s="1128"/>
      <c r="L1" s="1128"/>
    </row>
    <row r="2" spans="1:13" ht="19.5" customHeight="1" x14ac:dyDescent="0.3">
      <c r="H2" s="2542" t="s">
        <v>1604</v>
      </c>
      <c r="I2" s="2542"/>
      <c r="J2" s="2542"/>
      <c r="K2" s="1128"/>
      <c r="L2" s="1128"/>
    </row>
    <row r="3" spans="1:13" ht="18.75" x14ac:dyDescent="0.3">
      <c r="H3" s="978"/>
      <c r="I3" s="286"/>
      <c r="J3" s="978"/>
      <c r="K3" s="1128"/>
      <c r="L3" s="1128"/>
    </row>
    <row r="4" spans="1:13" ht="15" customHeight="1" x14ac:dyDescent="0.3">
      <c r="B4" s="2543" t="s">
        <v>606</v>
      </c>
      <c r="C4" s="2543"/>
      <c r="D4" s="2543"/>
      <c r="E4" s="2543"/>
      <c r="F4" s="2543"/>
      <c r="G4" s="2543"/>
      <c r="H4" s="2543"/>
      <c r="I4" s="2543"/>
      <c r="J4" s="2543"/>
    </row>
    <row r="5" spans="1:13" ht="15" customHeight="1" x14ac:dyDescent="0.3">
      <c r="A5" s="2543" t="s">
        <v>264</v>
      </c>
      <c r="B5" s="2543"/>
      <c r="C5" s="2543"/>
      <c r="D5" s="2543"/>
      <c r="E5" s="2543"/>
      <c r="F5" s="2543"/>
      <c r="G5" s="2543"/>
      <c r="H5" s="2543"/>
      <c r="I5" s="2543"/>
      <c r="J5" s="2543"/>
    </row>
    <row r="6" spans="1:13" ht="15" customHeight="1" x14ac:dyDescent="0.3">
      <c r="B6" s="2543" t="s">
        <v>1604</v>
      </c>
      <c r="C6" s="2543"/>
      <c r="D6" s="2543"/>
      <c r="E6" s="2543"/>
      <c r="F6" s="2543"/>
      <c r="G6" s="2543"/>
      <c r="H6" s="2543"/>
      <c r="I6" s="2543"/>
      <c r="J6" s="2543"/>
    </row>
    <row r="7" spans="1:13" ht="15" customHeight="1" x14ac:dyDescent="0.3">
      <c r="B7" s="2543" t="s">
        <v>1717</v>
      </c>
      <c r="C7" s="2543"/>
      <c r="D7" s="2543"/>
      <c r="E7" s="2543"/>
      <c r="F7" s="2543"/>
      <c r="G7" s="2543"/>
      <c r="H7" s="2543"/>
      <c r="I7" s="2543"/>
      <c r="J7" s="2543"/>
    </row>
    <row r="8" spans="1:13" ht="18.75" customHeight="1" x14ac:dyDescent="0.25">
      <c r="B8" s="2544" t="s">
        <v>40</v>
      </c>
      <c r="C8" s="2544"/>
      <c r="D8" s="2544"/>
      <c r="E8" s="2544"/>
      <c r="F8" s="2544"/>
      <c r="G8" s="2544"/>
      <c r="H8" s="2544"/>
      <c r="I8" s="2544"/>
      <c r="J8" s="2544"/>
    </row>
    <row r="9" spans="1:13" ht="15.75" x14ac:dyDescent="0.25">
      <c r="A9" s="879"/>
      <c r="B9" s="879"/>
      <c r="C9" s="879"/>
      <c r="D9" s="879"/>
      <c r="E9" s="879"/>
      <c r="F9" s="879"/>
      <c r="G9" s="879"/>
      <c r="H9" s="879"/>
      <c r="I9" s="879"/>
      <c r="J9" s="880"/>
    </row>
    <row r="10" spans="1:13" s="881" customFormat="1" ht="65.25" customHeight="1" x14ac:dyDescent="0.3">
      <c r="A10" s="2545" t="s">
        <v>1</v>
      </c>
      <c r="B10" s="2545" t="s">
        <v>266</v>
      </c>
      <c r="C10" s="2547" t="s">
        <v>267</v>
      </c>
      <c r="D10" s="2548"/>
      <c r="E10" s="2545" t="s">
        <v>268</v>
      </c>
      <c r="F10" s="2549" t="s">
        <v>1505</v>
      </c>
      <c r="G10" s="2550"/>
      <c r="H10" s="2545" t="s">
        <v>269</v>
      </c>
      <c r="I10" s="1810" t="s">
        <v>4</v>
      </c>
      <c r="J10" s="1810" t="s">
        <v>270</v>
      </c>
    </row>
    <row r="11" spans="1:13" s="881" customFormat="1" ht="194.25" customHeight="1" x14ac:dyDescent="0.3">
      <c r="A11" s="2546"/>
      <c r="B11" s="2546"/>
      <c r="C11" s="975" t="s">
        <v>271</v>
      </c>
      <c r="D11" s="975" t="s">
        <v>272</v>
      </c>
      <c r="E11" s="2546"/>
      <c r="F11" s="975" t="s">
        <v>271</v>
      </c>
      <c r="G11" s="975" t="s">
        <v>272</v>
      </c>
      <c r="H11" s="2546"/>
      <c r="I11" s="1810"/>
      <c r="J11" s="1810"/>
      <c r="M11" s="1130"/>
    </row>
    <row r="12" spans="1:13" s="881" customFormat="1" ht="15.75" customHeight="1" x14ac:dyDescent="0.3">
      <c r="A12" s="882">
        <v>1</v>
      </c>
      <c r="B12" s="882">
        <v>2</v>
      </c>
      <c r="C12" s="977">
        <v>3</v>
      </c>
      <c r="D12" s="977">
        <v>4</v>
      </c>
      <c r="E12" s="882">
        <v>5</v>
      </c>
      <c r="F12" s="977">
        <v>6</v>
      </c>
      <c r="G12" s="977">
        <v>7</v>
      </c>
      <c r="H12" s="882">
        <v>8</v>
      </c>
      <c r="I12" s="977">
        <v>9</v>
      </c>
      <c r="J12" s="882">
        <v>10</v>
      </c>
    </row>
    <row r="13" spans="1:13" s="881" customFormat="1" ht="115.5" customHeight="1" x14ac:dyDescent="0.3">
      <c r="A13" s="882">
        <v>1</v>
      </c>
      <c r="B13" s="883" t="s">
        <v>1605</v>
      </c>
      <c r="C13" s="1133">
        <v>0</v>
      </c>
      <c r="D13" s="1133">
        <v>0</v>
      </c>
      <c r="E13" s="877" t="s">
        <v>19</v>
      </c>
      <c r="F13" s="1133">
        <v>549.5</v>
      </c>
      <c r="G13" s="1133">
        <v>485.1</v>
      </c>
      <c r="H13" s="900" t="s">
        <v>1657</v>
      </c>
      <c r="I13" s="1142">
        <f>G13/F13*100</f>
        <v>88.28025477707007</v>
      </c>
      <c r="J13" s="884"/>
    </row>
    <row r="14" spans="1:13" s="881" customFormat="1" ht="122.25" customHeight="1" x14ac:dyDescent="0.3">
      <c r="A14" s="898">
        <v>2</v>
      </c>
      <c r="B14" s="904" t="s">
        <v>1606</v>
      </c>
      <c r="C14" s="1134">
        <v>7728</v>
      </c>
      <c r="D14" s="1134">
        <v>7728</v>
      </c>
      <c r="E14" s="899" t="s">
        <v>19</v>
      </c>
      <c r="F14" s="1134">
        <v>7326.4</v>
      </c>
      <c r="G14" s="1134">
        <v>0</v>
      </c>
      <c r="H14" s="899" t="s">
        <v>1884</v>
      </c>
      <c r="I14" s="1143">
        <v>0</v>
      </c>
      <c r="J14" s="897" t="s">
        <v>1607</v>
      </c>
    </row>
    <row r="15" spans="1:13" s="881" customFormat="1" ht="116.25" customHeight="1" x14ac:dyDescent="0.3">
      <c r="A15" s="882">
        <v>3</v>
      </c>
      <c r="B15" s="883" t="s">
        <v>1608</v>
      </c>
      <c r="C15" s="1133" t="s">
        <v>250</v>
      </c>
      <c r="D15" s="1133" t="s">
        <v>250</v>
      </c>
      <c r="E15" s="876" t="s">
        <v>19</v>
      </c>
      <c r="F15" s="1133">
        <v>18475.7</v>
      </c>
      <c r="G15" s="1133">
        <v>0</v>
      </c>
      <c r="H15" s="876" t="s">
        <v>1885</v>
      </c>
      <c r="I15" s="1142">
        <v>0</v>
      </c>
      <c r="J15" s="875" t="s">
        <v>1607</v>
      </c>
    </row>
    <row r="16" spans="1:13" s="881" customFormat="1" ht="90.75" customHeight="1" x14ac:dyDescent="0.3">
      <c r="A16" s="882">
        <v>4</v>
      </c>
      <c r="B16" s="885" t="s">
        <v>1659</v>
      </c>
      <c r="C16" s="1133">
        <v>65.400000000000006</v>
      </c>
      <c r="D16" s="1133">
        <v>65.400000000000006</v>
      </c>
      <c r="E16" s="1396" t="s">
        <v>19</v>
      </c>
      <c r="F16" s="1133">
        <v>8559.1</v>
      </c>
      <c r="G16" s="1133">
        <v>0</v>
      </c>
      <c r="H16" s="877" t="s">
        <v>1609</v>
      </c>
      <c r="I16" s="1142">
        <v>0</v>
      </c>
      <c r="J16" s="875" t="s">
        <v>1607</v>
      </c>
    </row>
    <row r="17" spans="1:10" s="881" customFormat="1" ht="92.25" customHeight="1" x14ac:dyDescent="0.3">
      <c r="A17" s="1397">
        <v>5</v>
      </c>
      <c r="B17" s="885" t="s">
        <v>1886</v>
      </c>
      <c r="C17" s="1398" t="s">
        <v>250</v>
      </c>
      <c r="D17" s="1398" t="s">
        <v>250</v>
      </c>
      <c r="E17" s="1400" t="s">
        <v>19</v>
      </c>
      <c r="F17" s="1398">
        <v>599</v>
      </c>
      <c r="G17" s="1398">
        <v>0</v>
      </c>
      <c r="H17" s="1399" t="s">
        <v>1887</v>
      </c>
      <c r="I17" s="1142">
        <v>0</v>
      </c>
      <c r="J17" s="1391" t="s">
        <v>1607</v>
      </c>
    </row>
    <row r="18" spans="1:10" s="881" customFormat="1" ht="90.75" customHeight="1" x14ac:dyDescent="0.3">
      <c r="A18" s="886">
        <v>6</v>
      </c>
      <c r="B18" s="885" t="s">
        <v>1888</v>
      </c>
      <c r="C18" s="1133" t="s">
        <v>250</v>
      </c>
      <c r="D18" s="1133" t="s">
        <v>250</v>
      </c>
      <c r="E18" s="876" t="s">
        <v>19</v>
      </c>
      <c r="F18" s="1398">
        <v>599</v>
      </c>
      <c r="G18" s="1398">
        <v>0</v>
      </c>
      <c r="H18" s="1399" t="s">
        <v>1887</v>
      </c>
      <c r="I18" s="1142">
        <v>0</v>
      </c>
      <c r="J18" s="875" t="s">
        <v>1607</v>
      </c>
    </row>
    <row r="19" spans="1:10" s="881" customFormat="1" ht="27.75" customHeight="1" x14ac:dyDescent="0.3">
      <c r="A19" s="2558" t="s">
        <v>1610</v>
      </c>
      <c r="B19" s="2558"/>
      <c r="C19" s="1135">
        <f>SUM(C13:C18)</f>
        <v>7793.4</v>
      </c>
      <c r="D19" s="1135">
        <f>SUM(D13:D18)</f>
        <v>7793.4</v>
      </c>
      <c r="E19" s="887"/>
      <c r="F19" s="1135">
        <f>SUM(F13:F18)</f>
        <v>36108.699999999997</v>
      </c>
      <c r="G19" s="1135">
        <f>SUM(G13:G18)</f>
        <v>485.1</v>
      </c>
      <c r="H19" s="888"/>
      <c r="I19" s="1142">
        <f>G19/F19*100</f>
        <v>1.3434435468460511</v>
      </c>
      <c r="J19" s="889"/>
    </row>
    <row r="20" spans="1:10" s="881" customFormat="1" ht="22.5" customHeight="1" x14ac:dyDescent="0.3">
      <c r="A20" s="2551">
        <v>7</v>
      </c>
      <c r="B20" s="2552" t="s">
        <v>1611</v>
      </c>
      <c r="C20" s="2553">
        <v>2200</v>
      </c>
      <c r="D20" s="2553">
        <v>2200</v>
      </c>
      <c r="E20" s="890" t="s">
        <v>244</v>
      </c>
      <c r="F20" s="1140">
        <f>F21+F22</f>
        <v>4184.2000000000007</v>
      </c>
      <c r="G20" s="1140">
        <f>G21+G22</f>
        <v>4184.2000000000007</v>
      </c>
      <c r="H20" s="2552" t="s">
        <v>1612</v>
      </c>
      <c r="I20" s="1142">
        <f>G20/F20*100</f>
        <v>100</v>
      </c>
      <c r="J20" s="2555"/>
    </row>
    <row r="21" spans="1:10" s="881" customFormat="1" ht="75" customHeight="1" x14ac:dyDescent="0.3">
      <c r="A21" s="2551"/>
      <c r="B21" s="2552"/>
      <c r="C21" s="2553"/>
      <c r="D21" s="2553"/>
      <c r="E21" s="890" t="s">
        <v>41</v>
      </c>
      <c r="F21" s="1140">
        <v>2619.3000000000002</v>
      </c>
      <c r="G21" s="1140">
        <v>2619.3000000000002</v>
      </c>
      <c r="H21" s="2552"/>
      <c r="I21" s="1142">
        <f>G21/F21*100</f>
        <v>100</v>
      </c>
      <c r="J21" s="2556"/>
    </row>
    <row r="22" spans="1:10" s="881" customFormat="1" ht="96" customHeight="1" x14ac:dyDescent="0.3">
      <c r="A22" s="2551"/>
      <c r="B22" s="2552"/>
      <c r="C22" s="2553"/>
      <c r="D22" s="2553"/>
      <c r="E22" s="890" t="s">
        <v>19</v>
      </c>
      <c r="F22" s="1140">
        <v>1564.9</v>
      </c>
      <c r="G22" s="1140">
        <v>1564.9</v>
      </c>
      <c r="H22" s="2552"/>
      <c r="I22" s="1142">
        <f>G22/F22*100</f>
        <v>100</v>
      </c>
      <c r="J22" s="2557"/>
    </row>
    <row r="23" spans="1:10" s="881" customFormat="1" ht="19.5" customHeight="1" x14ac:dyDescent="0.3">
      <c r="A23" s="2551">
        <v>8</v>
      </c>
      <c r="B23" s="2552" t="s">
        <v>1613</v>
      </c>
      <c r="C23" s="2553">
        <v>8221</v>
      </c>
      <c r="D23" s="2554">
        <v>0</v>
      </c>
      <c r="E23" s="891" t="s">
        <v>244</v>
      </c>
      <c r="F23" s="1140">
        <f>F24+F25</f>
        <v>11913.2</v>
      </c>
      <c r="G23" s="1136">
        <v>0</v>
      </c>
      <c r="H23" s="2552" t="s">
        <v>1612</v>
      </c>
      <c r="I23" s="1145">
        <v>0</v>
      </c>
      <c r="J23" s="2555" t="s">
        <v>1603</v>
      </c>
    </row>
    <row r="24" spans="1:10" s="881" customFormat="1" ht="75" x14ac:dyDescent="0.3">
      <c r="A24" s="2551"/>
      <c r="B24" s="2552"/>
      <c r="C24" s="2553"/>
      <c r="D24" s="2554"/>
      <c r="E24" s="891" t="s">
        <v>41</v>
      </c>
      <c r="F24" s="1140">
        <v>7457.6</v>
      </c>
      <c r="G24" s="1136">
        <v>0</v>
      </c>
      <c r="H24" s="2552"/>
      <c r="I24" s="1145">
        <v>0</v>
      </c>
      <c r="J24" s="2556"/>
    </row>
    <row r="25" spans="1:10" s="881" customFormat="1" ht="94.5" customHeight="1" x14ac:dyDescent="0.3">
      <c r="A25" s="2551"/>
      <c r="B25" s="2552"/>
      <c r="C25" s="2553"/>
      <c r="D25" s="2554"/>
      <c r="E25" s="891" t="s">
        <v>19</v>
      </c>
      <c r="F25" s="1140">
        <v>4455.6000000000004</v>
      </c>
      <c r="G25" s="1136">
        <v>0</v>
      </c>
      <c r="H25" s="2552"/>
      <c r="I25" s="1145">
        <v>0</v>
      </c>
      <c r="J25" s="2557"/>
    </row>
    <row r="26" spans="1:10" s="881" customFormat="1" ht="18" customHeight="1" x14ac:dyDescent="0.3">
      <c r="A26" s="2551">
        <v>9</v>
      </c>
      <c r="B26" s="2552" t="s">
        <v>1614</v>
      </c>
      <c r="C26" s="2553">
        <v>8099</v>
      </c>
      <c r="D26" s="2554">
        <v>0</v>
      </c>
      <c r="E26" s="891" t="s">
        <v>244</v>
      </c>
      <c r="F26" s="1140">
        <f>F27+F28</f>
        <v>13339.5</v>
      </c>
      <c r="G26" s="1136">
        <v>0</v>
      </c>
      <c r="H26" s="2552" t="s">
        <v>1612</v>
      </c>
      <c r="I26" s="1145">
        <v>0</v>
      </c>
      <c r="J26" s="2555" t="s">
        <v>1603</v>
      </c>
    </row>
    <row r="27" spans="1:10" s="881" customFormat="1" ht="78" customHeight="1" x14ac:dyDescent="0.3">
      <c r="A27" s="2551"/>
      <c r="B27" s="2552"/>
      <c r="C27" s="2553"/>
      <c r="D27" s="2554"/>
      <c r="E27" s="891" t="s">
        <v>41</v>
      </c>
      <c r="F27" s="1140">
        <v>8350.5</v>
      </c>
      <c r="G27" s="1136">
        <v>0</v>
      </c>
      <c r="H27" s="2552"/>
      <c r="I27" s="1145">
        <v>0</v>
      </c>
      <c r="J27" s="2556"/>
    </row>
    <row r="28" spans="1:10" s="881" customFormat="1" ht="94.5" customHeight="1" x14ac:dyDescent="0.3">
      <c r="A28" s="2551"/>
      <c r="B28" s="2552"/>
      <c r="C28" s="2553"/>
      <c r="D28" s="2554"/>
      <c r="E28" s="891" t="s">
        <v>19</v>
      </c>
      <c r="F28" s="1140">
        <v>4989</v>
      </c>
      <c r="G28" s="1136">
        <v>0</v>
      </c>
      <c r="H28" s="2552"/>
      <c r="I28" s="1145">
        <v>0</v>
      </c>
      <c r="J28" s="2557"/>
    </row>
    <row r="29" spans="1:10" s="881" customFormat="1" ht="21" customHeight="1" x14ac:dyDescent="0.3">
      <c r="A29" s="2551">
        <v>10</v>
      </c>
      <c r="B29" s="2552" t="s">
        <v>1615</v>
      </c>
      <c r="C29" s="2553">
        <v>9437</v>
      </c>
      <c r="D29" s="2554">
        <v>0</v>
      </c>
      <c r="E29" s="891" t="s">
        <v>244</v>
      </c>
      <c r="F29" s="1140">
        <f>F30+F31</f>
        <v>13282.5</v>
      </c>
      <c r="G29" s="1140">
        <f>G30+G31</f>
        <v>12123.7</v>
      </c>
      <c r="H29" s="2552" t="s">
        <v>1612</v>
      </c>
      <c r="I29" s="1142">
        <f>G29/F29*100</f>
        <v>91.275738753999619</v>
      </c>
      <c r="J29" s="2555"/>
    </row>
    <row r="30" spans="1:10" s="881" customFormat="1" ht="73.5" customHeight="1" x14ac:dyDescent="0.3">
      <c r="A30" s="2551"/>
      <c r="B30" s="2552"/>
      <c r="C30" s="2553"/>
      <c r="D30" s="2554"/>
      <c r="E30" s="891" t="s">
        <v>41</v>
      </c>
      <c r="F30" s="1140">
        <v>8314.7999999999993</v>
      </c>
      <c r="G30" s="1136">
        <v>7589.4</v>
      </c>
      <c r="H30" s="2552"/>
      <c r="I30" s="1142">
        <f>G30/F30*100</f>
        <v>91.275797373358344</v>
      </c>
      <c r="J30" s="2556"/>
    </row>
    <row r="31" spans="1:10" s="881" customFormat="1" ht="90.75" customHeight="1" x14ac:dyDescent="0.3">
      <c r="A31" s="2551"/>
      <c r="B31" s="2552"/>
      <c r="C31" s="2553"/>
      <c r="D31" s="2554"/>
      <c r="E31" s="891" t="s">
        <v>19</v>
      </c>
      <c r="F31" s="1140">
        <v>4967.7</v>
      </c>
      <c r="G31" s="1136">
        <v>4534.3</v>
      </c>
      <c r="H31" s="2552"/>
      <c r="I31" s="1142">
        <f>G31/F31*100</f>
        <v>91.275640638524877</v>
      </c>
      <c r="J31" s="2557"/>
    </row>
    <row r="32" spans="1:10" s="881" customFormat="1" ht="19.5" customHeight="1" x14ac:dyDescent="0.3">
      <c r="A32" s="2551">
        <v>11</v>
      </c>
      <c r="B32" s="2552" t="s">
        <v>1616</v>
      </c>
      <c r="C32" s="2553">
        <v>8874</v>
      </c>
      <c r="D32" s="2554">
        <v>0</v>
      </c>
      <c r="E32" s="891" t="s">
        <v>244</v>
      </c>
      <c r="F32" s="1140">
        <f>F33+F34</f>
        <v>12870.2</v>
      </c>
      <c r="G32" s="1136">
        <v>0</v>
      </c>
      <c r="H32" s="2552" t="s">
        <v>1612</v>
      </c>
      <c r="I32" s="1145">
        <v>0</v>
      </c>
      <c r="J32" s="2555" t="s">
        <v>1603</v>
      </c>
    </row>
    <row r="33" spans="1:10" s="881" customFormat="1" ht="74.25" customHeight="1" x14ac:dyDescent="0.3">
      <c r="A33" s="2551"/>
      <c r="B33" s="2552"/>
      <c r="C33" s="2553"/>
      <c r="D33" s="2554"/>
      <c r="E33" s="891" t="s">
        <v>41</v>
      </c>
      <c r="F33" s="1140">
        <v>8056.7</v>
      </c>
      <c r="G33" s="1136">
        <v>0</v>
      </c>
      <c r="H33" s="2552"/>
      <c r="I33" s="1145">
        <v>0</v>
      </c>
      <c r="J33" s="2556"/>
    </row>
    <row r="34" spans="1:10" s="881" customFormat="1" ht="93" customHeight="1" x14ac:dyDescent="0.3">
      <c r="A34" s="2551"/>
      <c r="B34" s="2552"/>
      <c r="C34" s="2553"/>
      <c r="D34" s="2554"/>
      <c r="E34" s="891" t="s">
        <v>19</v>
      </c>
      <c r="F34" s="1140">
        <v>4813.5</v>
      </c>
      <c r="G34" s="1136">
        <v>0</v>
      </c>
      <c r="H34" s="2552"/>
      <c r="I34" s="1145">
        <v>0</v>
      </c>
      <c r="J34" s="2557"/>
    </row>
    <row r="35" spans="1:10" s="881" customFormat="1" ht="18" customHeight="1" x14ac:dyDescent="0.3">
      <c r="A35" s="2551">
        <v>12</v>
      </c>
      <c r="B35" s="2552" t="s">
        <v>1617</v>
      </c>
      <c r="C35" s="2553">
        <v>2000</v>
      </c>
      <c r="D35" s="2553">
        <v>2000</v>
      </c>
      <c r="E35" s="891" t="s">
        <v>244</v>
      </c>
      <c r="F35" s="1140">
        <f>F36+F37</f>
        <v>2886.4</v>
      </c>
      <c r="G35" s="1140">
        <f>G36+G37</f>
        <v>2829.7</v>
      </c>
      <c r="H35" s="2552" t="s">
        <v>1612</v>
      </c>
      <c r="I35" s="1142">
        <f t="shared" ref="I35:I40" si="0">G35/F35*100</f>
        <v>98.035615299334793</v>
      </c>
      <c r="J35" s="2555"/>
    </row>
    <row r="36" spans="1:10" s="881" customFormat="1" ht="75" x14ac:dyDescent="0.3">
      <c r="A36" s="2551"/>
      <c r="B36" s="2552"/>
      <c r="C36" s="2553"/>
      <c r="D36" s="2553"/>
      <c r="E36" s="891" t="s">
        <v>41</v>
      </c>
      <c r="F36" s="1140">
        <v>1806.9</v>
      </c>
      <c r="G36" s="1140">
        <v>1768.6</v>
      </c>
      <c r="H36" s="2552"/>
      <c r="I36" s="1142">
        <f t="shared" si="0"/>
        <v>97.880347556588617</v>
      </c>
      <c r="J36" s="2556"/>
    </row>
    <row r="37" spans="1:10" s="881" customFormat="1" ht="96.75" customHeight="1" x14ac:dyDescent="0.3">
      <c r="A37" s="2551"/>
      <c r="B37" s="2552"/>
      <c r="C37" s="2553"/>
      <c r="D37" s="2553"/>
      <c r="E37" s="891" t="s">
        <v>19</v>
      </c>
      <c r="F37" s="1140">
        <v>1079.5</v>
      </c>
      <c r="G37" s="1140">
        <v>1061.0999999999999</v>
      </c>
      <c r="H37" s="2552"/>
      <c r="I37" s="1143">
        <f t="shared" si="0"/>
        <v>98.29550717924964</v>
      </c>
      <c r="J37" s="2557"/>
    </row>
    <row r="38" spans="1:10" s="881" customFormat="1" ht="18.75" customHeight="1" x14ac:dyDescent="0.3">
      <c r="A38" s="2551">
        <v>13</v>
      </c>
      <c r="B38" s="2552" t="s">
        <v>1667</v>
      </c>
      <c r="C38" s="2553">
        <v>2025</v>
      </c>
      <c r="D38" s="2553">
        <v>1479.4</v>
      </c>
      <c r="E38" s="891" t="s">
        <v>244</v>
      </c>
      <c r="F38" s="1140">
        <f>F39+F40</f>
        <v>3243.1000000000004</v>
      </c>
      <c r="G38" s="1140">
        <f>G39+G40</f>
        <v>2341.1999999999998</v>
      </c>
      <c r="H38" s="2552" t="s">
        <v>1612</v>
      </c>
      <c r="I38" s="1142">
        <f t="shared" si="0"/>
        <v>72.190188399987647</v>
      </c>
      <c r="J38" s="2555" t="s">
        <v>1658</v>
      </c>
    </row>
    <row r="39" spans="1:10" s="881" customFormat="1" ht="81" customHeight="1" x14ac:dyDescent="0.3">
      <c r="A39" s="2551"/>
      <c r="B39" s="2552"/>
      <c r="C39" s="2553"/>
      <c r="D39" s="2553"/>
      <c r="E39" s="891" t="s">
        <v>41</v>
      </c>
      <c r="F39" s="1140">
        <v>2030.2</v>
      </c>
      <c r="G39" s="1140">
        <v>1465.2</v>
      </c>
      <c r="H39" s="2552"/>
      <c r="I39" s="1142">
        <f t="shared" si="0"/>
        <v>72.170229534036054</v>
      </c>
      <c r="J39" s="2556"/>
    </row>
    <row r="40" spans="1:10" s="881" customFormat="1" ht="99" customHeight="1" x14ac:dyDescent="0.3">
      <c r="A40" s="2551"/>
      <c r="B40" s="2552"/>
      <c r="C40" s="2553"/>
      <c r="D40" s="2553"/>
      <c r="E40" s="891" t="s">
        <v>19</v>
      </c>
      <c r="F40" s="1140">
        <v>1212.9000000000001</v>
      </c>
      <c r="G40" s="1140">
        <v>876</v>
      </c>
      <c r="H40" s="2552"/>
      <c r="I40" s="1142">
        <f t="shared" si="0"/>
        <v>72.223596339351957</v>
      </c>
      <c r="J40" s="2557"/>
    </row>
    <row r="41" spans="1:10" s="881" customFormat="1" ht="18" customHeight="1" x14ac:dyDescent="0.3">
      <c r="A41" s="2551">
        <v>14</v>
      </c>
      <c r="B41" s="2552" t="s">
        <v>1618</v>
      </c>
      <c r="C41" s="2553">
        <v>3675</v>
      </c>
      <c r="D41" s="2554">
        <v>0</v>
      </c>
      <c r="E41" s="891" t="s">
        <v>244</v>
      </c>
      <c r="F41" s="1140">
        <f>F42+F43</f>
        <v>5164.8999999999996</v>
      </c>
      <c r="G41" s="1140">
        <f>G42+G43</f>
        <v>0</v>
      </c>
      <c r="H41" s="2552" t="s">
        <v>1612</v>
      </c>
      <c r="I41" s="1145">
        <v>0</v>
      </c>
      <c r="J41" s="2555" t="s">
        <v>1603</v>
      </c>
    </row>
    <row r="42" spans="1:10" s="881" customFormat="1" ht="81" customHeight="1" x14ac:dyDescent="0.3">
      <c r="A42" s="2551"/>
      <c r="B42" s="2552"/>
      <c r="C42" s="2553"/>
      <c r="D42" s="2554"/>
      <c r="E42" s="891" t="s">
        <v>41</v>
      </c>
      <c r="F42" s="1140">
        <v>3233.2</v>
      </c>
      <c r="G42" s="1136">
        <v>0</v>
      </c>
      <c r="H42" s="2552"/>
      <c r="I42" s="1145">
        <v>0</v>
      </c>
      <c r="J42" s="2556"/>
    </row>
    <row r="43" spans="1:10" s="881" customFormat="1" ht="91.5" customHeight="1" x14ac:dyDescent="0.3">
      <c r="A43" s="2551"/>
      <c r="B43" s="2552"/>
      <c r="C43" s="2553"/>
      <c r="D43" s="2554"/>
      <c r="E43" s="891" t="s">
        <v>19</v>
      </c>
      <c r="F43" s="1140">
        <v>1931.7</v>
      </c>
      <c r="G43" s="1136">
        <v>0</v>
      </c>
      <c r="H43" s="2552"/>
      <c r="I43" s="1145">
        <v>0</v>
      </c>
      <c r="J43" s="2557"/>
    </row>
    <row r="44" spans="1:10" s="881" customFormat="1" ht="23.25" customHeight="1" x14ac:dyDescent="0.3">
      <c r="A44" s="2551">
        <v>15</v>
      </c>
      <c r="B44" s="2552" t="s">
        <v>1660</v>
      </c>
      <c r="C44" s="2553">
        <v>2744</v>
      </c>
      <c r="D44" s="2553">
        <v>3013</v>
      </c>
      <c r="E44" s="891" t="s">
        <v>244</v>
      </c>
      <c r="F44" s="1140">
        <f>F45+F46</f>
        <v>5658.7000000000007</v>
      </c>
      <c r="G44" s="1140">
        <f>G45+G46</f>
        <v>5646.2000000000007</v>
      </c>
      <c r="H44" s="2552" t="s">
        <v>1612</v>
      </c>
      <c r="I44" s="1142">
        <f>G44/F44*100</f>
        <v>99.779101206991001</v>
      </c>
      <c r="J44" s="2555"/>
    </row>
    <row r="45" spans="1:10" s="881" customFormat="1" ht="75" x14ac:dyDescent="0.3">
      <c r="A45" s="2551"/>
      <c r="B45" s="2552"/>
      <c r="C45" s="2553"/>
      <c r="D45" s="2553"/>
      <c r="E45" s="891" t="s">
        <v>41</v>
      </c>
      <c r="F45" s="1140">
        <v>3542.3</v>
      </c>
      <c r="G45" s="1140">
        <v>3528.9</v>
      </c>
      <c r="H45" s="2552"/>
      <c r="I45" s="1142">
        <f>G45/F45*100</f>
        <v>99.621714705135076</v>
      </c>
      <c r="J45" s="2556"/>
    </row>
    <row r="46" spans="1:10" s="881" customFormat="1" ht="74.25" customHeight="1" x14ac:dyDescent="0.3">
      <c r="A46" s="2551"/>
      <c r="B46" s="2552"/>
      <c r="C46" s="2553"/>
      <c r="D46" s="2553"/>
      <c r="E46" s="891" t="s">
        <v>19</v>
      </c>
      <c r="F46" s="1140">
        <v>2116.4</v>
      </c>
      <c r="G46" s="1140">
        <v>2117.3000000000002</v>
      </c>
      <c r="H46" s="2552"/>
      <c r="I46" s="1142">
        <f>G46/F46*100</f>
        <v>100.04252504252504</v>
      </c>
      <c r="J46" s="2557"/>
    </row>
    <row r="47" spans="1:10" s="881" customFormat="1" ht="15.75" customHeight="1" x14ac:dyDescent="0.3">
      <c r="A47" s="2551">
        <v>16</v>
      </c>
      <c r="B47" s="2552" t="s">
        <v>1619</v>
      </c>
      <c r="C47" s="2553">
        <v>2732</v>
      </c>
      <c r="D47" s="2554">
        <v>0</v>
      </c>
      <c r="E47" s="891" t="s">
        <v>244</v>
      </c>
      <c r="F47" s="1140">
        <f>F48+F49</f>
        <v>3766.2</v>
      </c>
      <c r="G47" s="1136">
        <v>0</v>
      </c>
      <c r="H47" s="2552" t="s">
        <v>1645</v>
      </c>
      <c r="I47" s="1145">
        <v>0</v>
      </c>
      <c r="J47" s="2555" t="s">
        <v>1661</v>
      </c>
    </row>
    <row r="48" spans="1:10" s="881" customFormat="1" ht="75" x14ac:dyDescent="0.3">
      <c r="A48" s="2551"/>
      <c r="B48" s="2552"/>
      <c r="C48" s="2553"/>
      <c r="D48" s="2554"/>
      <c r="E48" s="891" t="s">
        <v>41</v>
      </c>
      <c r="F48" s="1140">
        <v>2357.6</v>
      </c>
      <c r="G48" s="1136">
        <v>0</v>
      </c>
      <c r="H48" s="2552"/>
      <c r="I48" s="1145">
        <v>0</v>
      </c>
      <c r="J48" s="2556"/>
    </row>
    <row r="49" spans="1:10" s="881" customFormat="1" ht="95.25" customHeight="1" x14ac:dyDescent="0.3">
      <c r="A49" s="2551"/>
      <c r="B49" s="2552"/>
      <c r="C49" s="2553"/>
      <c r="D49" s="2554"/>
      <c r="E49" s="891" t="s">
        <v>19</v>
      </c>
      <c r="F49" s="1140">
        <v>1408.6</v>
      </c>
      <c r="G49" s="1136">
        <v>0</v>
      </c>
      <c r="H49" s="2552"/>
      <c r="I49" s="1145">
        <v>0</v>
      </c>
      <c r="J49" s="2557"/>
    </row>
    <row r="50" spans="1:10" s="881" customFormat="1" ht="15.75" customHeight="1" x14ac:dyDescent="0.3">
      <c r="A50" s="2551">
        <v>17</v>
      </c>
      <c r="B50" s="2552" t="s">
        <v>1662</v>
      </c>
      <c r="C50" s="2553">
        <v>3337</v>
      </c>
      <c r="D50" s="1136">
        <v>0</v>
      </c>
      <c r="E50" s="891" t="s">
        <v>244</v>
      </c>
      <c r="F50" s="1140">
        <f>F51+F52</f>
        <v>5425.4</v>
      </c>
      <c r="G50" s="1140">
        <f>G51+G52</f>
        <v>5154.8999999999996</v>
      </c>
      <c r="H50" s="2552" t="s">
        <v>1612</v>
      </c>
      <c r="I50" s="1142">
        <f>G50/F50*100</f>
        <v>95.014192501935341</v>
      </c>
      <c r="J50" s="2555"/>
    </row>
    <row r="51" spans="1:10" s="881" customFormat="1" ht="75" x14ac:dyDescent="0.3">
      <c r="A51" s="2551"/>
      <c r="B51" s="2552"/>
      <c r="C51" s="2553"/>
      <c r="D51" s="1136">
        <v>0</v>
      </c>
      <c r="E51" s="891" t="s">
        <v>41</v>
      </c>
      <c r="F51" s="1140">
        <v>3396.3</v>
      </c>
      <c r="G51" s="1136">
        <v>3227</v>
      </c>
      <c r="H51" s="2552"/>
      <c r="I51" s="1142">
        <f>G51/F51*100</f>
        <v>95.015163560345073</v>
      </c>
      <c r="J51" s="2556"/>
    </row>
    <row r="52" spans="1:10" s="881" customFormat="1" ht="90.75" customHeight="1" x14ac:dyDescent="0.3">
      <c r="A52" s="2551"/>
      <c r="B52" s="2552"/>
      <c r="C52" s="2553"/>
      <c r="D52" s="1136">
        <v>0</v>
      </c>
      <c r="E52" s="891" t="s">
        <v>19</v>
      </c>
      <c r="F52" s="1140">
        <v>2029.1</v>
      </c>
      <c r="G52" s="1136">
        <v>1927.9</v>
      </c>
      <c r="H52" s="2552"/>
      <c r="I52" s="1142">
        <f>G52/F52*100</f>
        <v>95.012567147996663</v>
      </c>
      <c r="J52" s="2557"/>
    </row>
    <row r="53" spans="1:10" s="881" customFormat="1" ht="15.75" customHeight="1" x14ac:dyDescent="0.3">
      <c r="A53" s="2551">
        <v>18</v>
      </c>
      <c r="B53" s="2552" t="s">
        <v>1620</v>
      </c>
      <c r="C53" s="2553">
        <v>4836</v>
      </c>
      <c r="D53" s="1136">
        <v>0</v>
      </c>
      <c r="E53" s="891" t="s">
        <v>244</v>
      </c>
      <c r="F53" s="1140">
        <f>F54+F55</f>
        <v>8907.4</v>
      </c>
      <c r="G53" s="1140">
        <f>G54+G55</f>
        <v>8886.2999999999993</v>
      </c>
      <c r="H53" s="2552" t="s">
        <v>1612</v>
      </c>
      <c r="I53" s="1142">
        <f t="shared" ref="I53:I70" si="1">G53/F53*100</f>
        <v>99.763118306127481</v>
      </c>
      <c r="J53" s="2555"/>
    </row>
    <row r="54" spans="1:10" s="881" customFormat="1" ht="75" x14ac:dyDescent="0.3">
      <c r="A54" s="2551"/>
      <c r="B54" s="2552"/>
      <c r="C54" s="2553"/>
      <c r="D54" s="1136">
        <v>0</v>
      </c>
      <c r="E54" s="891" t="s">
        <v>41</v>
      </c>
      <c r="F54" s="1140">
        <v>5576</v>
      </c>
      <c r="G54" s="1136">
        <v>5562.8</v>
      </c>
      <c r="H54" s="2552"/>
      <c r="I54" s="1142">
        <f t="shared" si="1"/>
        <v>99.763271162123388</v>
      </c>
      <c r="J54" s="2556"/>
    </row>
    <row r="55" spans="1:10" s="881" customFormat="1" ht="95.25" customHeight="1" x14ac:dyDescent="0.3">
      <c r="A55" s="2551"/>
      <c r="B55" s="2552"/>
      <c r="C55" s="2553"/>
      <c r="D55" s="1136">
        <v>0</v>
      </c>
      <c r="E55" s="891" t="s">
        <v>19</v>
      </c>
      <c r="F55" s="1140">
        <v>3331.4</v>
      </c>
      <c r="G55" s="1136">
        <v>3323.5</v>
      </c>
      <c r="H55" s="2552"/>
      <c r="I55" s="1142">
        <f t="shared" si="1"/>
        <v>99.762862460226927</v>
      </c>
      <c r="J55" s="2557"/>
    </row>
    <row r="56" spans="1:10" s="881" customFormat="1" ht="18" customHeight="1" x14ac:dyDescent="0.3">
      <c r="A56" s="2551">
        <v>19</v>
      </c>
      <c r="B56" s="2552" t="s">
        <v>1621</v>
      </c>
      <c r="C56" s="2553">
        <v>4770.2</v>
      </c>
      <c r="D56" s="1136">
        <v>0</v>
      </c>
      <c r="E56" s="891" t="s">
        <v>244</v>
      </c>
      <c r="F56" s="1140">
        <f>F57+F58</f>
        <v>8109.1</v>
      </c>
      <c r="G56" s="1140">
        <f>G57+G58</f>
        <v>6855.4</v>
      </c>
      <c r="H56" s="2552" t="s">
        <v>1612</v>
      </c>
      <c r="I56" s="1142">
        <f t="shared" si="1"/>
        <v>84.539591323328096</v>
      </c>
      <c r="J56" s="2555"/>
    </row>
    <row r="57" spans="1:10" s="881" customFormat="1" ht="75" x14ac:dyDescent="0.3">
      <c r="A57" s="2551"/>
      <c r="B57" s="2552"/>
      <c r="C57" s="2553"/>
      <c r="D57" s="1136">
        <v>0</v>
      </c>
      <c r="E57" s="891" t="s">
        <v>41</v>
      </c>
      <c r="F57" s="1140">
        <v>5076.3</v>
      </c>
      <c r="G57" s="1136">
        <v>4291.5</v>
      </c>
      <c r="H57" s="2552"/>
      <c r="I57" s="1142">
        <f t="shared" si="1"/>
        <v>84.539920808462853</v>
      </c>
      <c r="J57" s="2556"/>
    </row>
    <row r="58" spans="1:10" s="881" customFormat="1" ht="93" customHeight="1" x14ac:dyDescent="0.3">
      <c r="A58" s="2551"/>
      <c r="B58" s="2552"/>
      <c r="C58" s="2553"/>
      <c r="D58" s="1136">
        <v>0</v>
      </c>
      <c r="E58" s="891" t="s">
        <v>19</v>
      </c>
      <c r="F58" s="1140">
        <v>3032.8</v>
      </c>
      <c r="G58" s="1136">
        <v>2563.9</v>
      </c>
      <c r="H58" s="2552"/>
      <c r="I58" s="1142">
        <f t="shared" si="1"/>
        <v>84.53903983117911</v>
      </c>
      <c r="J58" s="2557"/>
    </row>
    <row r="59" spans="1:10" s="881" customFormat="1" ht="18" customHeight="1" x14ac:dyDescent="0.3">
      <c r="A59" s="2551">
        <v>20</v>
      </c>
      <c r="B59" s="2552" t="s">
        <v>1622</v>
      </c>
      <c r="C59" s="2553">
        <v>25167</v>
      </c>
      <c r="D59" s="1136">
        <v>0</v>
      </c>
      <c r="E59" s="891" t="s">
        <v>244</v>
      </c>
      <c r="F59" s="1140">
        <f>F60+F61</f>
        <v>32136</v>
      </c>
      <c r="G59" s="1140">
        <f>G60+G61</f>
        <v>31087.5</v>
      </c>
      <c r="H59" s="2552" t="s">
        <v>1612</v>
      </c>
      <c r="I59" s="1142">
        <f t="shared" si="1"/>
        <v>96.737303958177748</v>
      </c>
      <c r="J59" s="2555"/>
    </row>
    <row r="60" spans="1:10" s="881" customFormat="1" ht="75" x14ac:dyDescent="0.3">
      <c r="A60" s="2551"/>
      <c r="B60" s="2552"/>
      <c r="C60" s="2553"/>
      <c r="D60" s="1136">
        <v>0</v>
      </c>
      <c r="E60" s="891" t="s">
        <v>41</v>
      </c>
      <c r="F60" s="1140">
        <v>20117.099999999999</v>
      </c>
      <c r="G60" s="1136">
        <v>19460.7</v>
      </c>
      <c r="H60" s="2552"/>
      <c r="I60" s="1142">
        <f t="shared" si="1"/>
        <v>96.737104254589383</v>
      </c>
      <c r="J60" s="2556"/>
    </row>
    <row r="61" spans="1:10" s="881" customFormat="1" ht="93.75" x14ac:dyDescent="0.3">
      <c r="A61" s="2551"/>
      <c r="B61" s="2552"/>
      <c r="C61" s="2553"/>
      <c r="D61" s="1136">
        <v>0</v>
      </c>
      <c r="E61" s="891" t="s">
        <v>19</v>
      </c>
      <c r="F61" s="1140">
        <v>12018.9</v>
      </c>
      <c r="G61" s="1136">
        <v>11626.8</v>
      </c>
      <c r="H61" s="2552"/>
      <c r="I61" s="1143">
        <f t="shared" si="1"/>
        <v>96.737638219803799</v>
      </c>
      <c r="J61" s="2557"/>
    </row>
    <row r="62" spans="1:10" s="881" customFormat="1" ht="18" customHeight="1" x14ac:dyDescent="0.3">
      <c r="A62" s="2551">
        <v>21</v>
      </c>
      <c r="B62" s="2552" t="s">
        <v>1623</v>
      </c>
      <c r="C62" s="2553">
        <v>1312</v>
      </c>
      <c r="D62" s="2553">
        <v>0</v>
      </c>
      <c r="E62" s="891" t="s">
        <v>244</v>
      </c>
      <c r="F62" s="1140">
        <f>F63+F64</f>
        <v>2203.5</v>
      </c>
      <c r="G62" s="1140">
        <f>G63+G64</f>
        <v>2197.9</v>
      </c>
      <c r="H62" s="2552" t="s">
        <v>1612</v>
      </c>
      <c r="I62" s="1142">
        <f t="shared" si="1"/>
        <v>99.745858860903112</v>
      </c>
      <c r="J62" s="2555"/>
    </row>
    <row r="63" spans="1:10" s="881" customFormat="1" ht="75" x14ac:dyDescent="0.3">
      <c r="A63" s="2551"/>
      <c r="B63" s="2552"/>
      <c r="C63" s="2553"/>
      <c r="D63" s="2553"/>
      <c r="E63" s="891" t="s">
        <v>41</v>
      </c>
      <c r="F63" s="1140">
        <v>1379.4</v>
      </c>
      <c r="G63" s="1136">
        <v>1375.9</v>
      </c>
      <c r="H63" s="2552"/>
      <c r="I63" s="1142">
        <f t="shared" si="1"/>
        <v>99.746266492677975</v>
      </c>
      <c r="J63" s="2556"/>
    </row>
    <row r="64" spans="1:10" s="881" customFormat="1" ht="90.75" customHeight="1" x14ac:dyDescent="0.3">
      <c r="A64" s="2551"/>
      <c r="B64" s="2552"/>
      <c r="C64" s="2553"/>
      <c r="D64" s="2553"/>
      <c r="E64" s="891" t="s">
        <v>19</v>
      </c>
      <c r="F64" s="1140">
        <v>824.1</v>
      </c>
      <c r="G64" s="1136">
        <v>822</v>
      </c>
      <c r="H64" s="2552"/>
      <c r="I64" s="1142">
        <f t="shared" si="1"/>
        <v>99.74517655624318</v>
      </c>
      <c r="J64" s="2557"/>
    </row>
    <row r="65" spans="1:10" s="881" customFormat="1" ht="15" customHeight="1" x14ac:dyDescent="0.3">
      <c r="A65" s="2551">
        <v>22</v>
      </c>
      <c r="B65" s="2552" t="s">
        <v>1624</v>
      </c>
      <c r="C65" s="2553">
        <v>3625</v>
      </c>
      <c r="D65" s="2559">
        <v>0</v>
      </c>
      <c r="E65" s="891" t="s">
        <v>244</v>
      </c>
      <c r="F65" s="1140">
        <f>F66+F67</f>
        <v>6346.4</v>
      </c>
      <c r="G65" s="1140">
        <f>G66+G67</f>
        <v>6125.1</v>
      </c>
      <c r="H65" s="2552" t="s">
        <v>1612</v>
      </c>
      <c r="I65" s="1142">
        <f t="shared" si="1"/>
        <v>96.512983738812565</v>
      </c>
      <c r="J65" s="2555"/>
    </row>
    <row r="66" spans="1:10" s="881" customFormat="1" ht="75" x14ac:dyDescent="0.3">
      <c r="A66" s="2551"/>
      <c r="B66" s="2552"/>
      <c r="C66" s="2553"/>
      <c r="D66" s="2560"/>
      <c r="E66" s="891" t="s">
        <v>41</v>
      </c>
      <c r="F66" s="1140">
        <v>3972.8</v>
      </c>
      <c r="G66" s="1136">
        <v>3834.3</v>
      </c>
      <c r="H66" s="2552"/>
      <c r="I66" s="1142">
        <f t="shared" si="1"/>
        <v>96.513793797825215</v>
      </c>
      <c r="J66" s="2556"/>
    </row>
    <row r="67" spans="1:10" s="881" customFormat="1" ht="98.25" customHeight="1" x14ac:dyDescent="0.3">
      <c r="A67" s="2551"/>
      <c r="B67" s="2552"/>
      <c r="C67" s="2553"/>
      <c r="D67" s="2561"/>
      <c r="E67" s="891" t="s">
        <v>19</v>
      </c>
      <c r="F67" s="1140">
        <v>2373.6</v>
      </c>
      <c r="G67" s="1136">
        <v>2290.8000000000002</v>
      </c>
      <c r="H67" s="2552"/>
      <c r="I67" s="1142">
        <f t="shared" si="1"/>
        <v>96.511627906976756</v>
      </c>
      <c r="J67" s="2557"/>
    </row>
    <row r="68" spans="1:10" s="881" customFormat="1" ht="21.75" customHeight="1" x14ac:dyDescent="0.3">
      <c r="A68" s="2551">
        <v>23</v>
      </c>
      <c r="B68" s="2552" t="s">
        <v>1663</v>
      </c>
      <c r="C68" s="2553">
        <v>17898</v>
      </c>
      <c r="D68" s="2559">
        <v>0</v>
      </c>
      <c r="E68" s="891" t="s">
        <v>244</v>
      </c>
      <c r="F68" s="1140">
        <f>F69+F70</f>
        <v>19672.199999999997</v>
      </c>
      <c r="G68" s="1140">
        <f>G69+G70</f>
        <v>18832.400000000001</v>
      </c>
      <c r="H68" s="2552" t="s">
        <v>1612</v>
      </c>
      <c r="I68" s="1142">
        <f t="shared" si="1"/>
        <v>95.731031608056057</v>
      </c>
      <c r="J68" s="2555"/>
    </row>
    <row r="69" spans="1:10" s="881" customFormat="1" ht="75" x14ac:dyDescent="0.3">
      <c r="A69" s="2551"/>
      <c r="B69" s="2552"/>
      <c r="C69" s="2553"/>
      <c r="D69" s="2560"/>
      <c r="E69" s="891" t="s">
        <v>41</v>
      </c>
      <c r="F69" s="1140">
        <v>12314.8</v>
      </c>
      <c r="G69" s="1136">
        <v>11789</v>
      </c>
      <c r="H69" s="2552"/>
      <c r="I69" s="1142">
        <f t="shared" si="1"/>
        <v>95.730340728229464</v>
      </c>
      <c r="J69" s="2556"/>
    </row>
    <row r="70" spans="1:10" s="881" customFormat="1" ht="94.5" customHeight="1" x14ac:dyDescent="0.3">
      <c r="A70" s="2551"/>
      <c r="B70" s="2552"/>
      <c r="C70" s="2553"/>
      <c r="D70" s="2561"/>
      <c r="E70" s="891" t="s">
        <v>19</v>
      </c>
      <c r="F70" s="1140">
        <v>7357.4</v>
      </c>
      <c r="G70" s="1136">
        <v>7043.4</v>
      </c>
      <c r="H70" s="2552"/>
      <c r="I70" s="1142">
        <f t="shared" si="1"/>
        <v>95.732188001196079</v>
      </c>
      <c r="J70" s="2557"/>
    </row>
    <row r="71" spans="1:10" s="881" customFormat="1" ht="21.75" customHeight="1" x14ac:dyDescent="0.3">
      <c r="A71" s="2551">
        <v>24</v>
      </c>
      <c r="B71" s="2552" t="s">
        <v>1625</v>
      </c>
      <c r="C71" s="2553">
        <v>1098</v>
      </c>
      <c r="D71" s="2559">
        <v>0</v>
      </c>
      <c r="E71" s="891" t="s">
        <v>244</v>
      </c>
      <c r="F71" s="1140">
        <f>F72+F73</f>
        <v>1801.7</v>
      </c>
      <c r="G71" s="1136">
        <v>0</v>
      </c>
      <c r="H71" s="2552" t="s">
        <v>1645</v>
      </c>
      <c r="I71" s="1145">
        <v>0</v>
      </c>
      <c r="J71" s="2555" t="s">
        <v>1664</v>
      </c>
    </row>
    <row r="72" spans="1:10" s="881" customFormat="1" ht="81" customHeight="1" x14ac:dyDescent="0.3">
      <c r="A72" s="2551"/>
      <c r="B72" s="2552"/>
      <c r="C72" s="2553"/>
      <c r="D72" s="2560"/>
      <c r="E72" s="891" t="s">
        <v>41</v>
      </c>
      <c r="F72" s="1140">
        <v>1127.9000000000001</v>
      </c>
      <c r="G72" s="1136">
        <v>0</v>
      </c>
      <c r="H72" s="2552"/>
      <c r="I72" s="1145">
        <v>0</v>
      </c>
      <c r="J72" s="2556"/>
    </row>
    <row r="73" spans="1:10" s="881" customFormat="1" ht="97.5" customHeight="1" x14ac:dyDescent="0.3">
      <c r="A73" s="2551"/>
      <c r="B73" s="2552"/>
      <c r="C73" s="2553"/>
      <c r="D73" s="2561"/>
      <c r="E73" s="891" t="s">
        <v>19</v>
      </c>
      <c r="F73" s="1140">
        <v>673.8</v>
      </c>
      <c r="G73" s="1136">
        <v>0</v>
      </c>
      <c r="H73" s="2552"/>
      <c r="I73" s="1145">
        <v>0</v>
      </c>
      <c r="J73" s="2557"/>
    </row>
    <row r="74" spans="1:10" s="881" customFormat="1" ht="20.25" customHeight="1" x14ac:dyDescent="0.3">
      <c r="A74" s="2551">
        <v>25</v>
      </c>
      <c r="B74" s="2552" t="s">
        <v>1626</v>
      </c>
      <c r="C74" s="2553">
        <v>3632</v>
      </c>
      <c r="D74" s="2553">
        <v>0</v>
      </c>
      <c r="E74" s="891" t="s">
        <v>244</v>
      </c>
      <c r="F74" s="1140">
        <f>F75+F76</f>
        <v>5668.1</v>
      </c>
      <c r="G74" s="1136">
        <v>0</v>
      </c>
      <c r="H74" s="2552" t="s">
        <v>1645</v>
      </c>
      <c r="I74" s="1145">
        <v>0</v>
      </c>
      <c r="J74" s="2555" t="s">
        <v>1664</v>
      </c>
    </row>
    <row r="75" spans="1:10" s="881" customFormat="1" ht="78.75" customHeight="1" x14ac:dyDescent="0.3">
      <c r="A75" s="2551"/>
      <c r="B75" s="2552"/>
      <c r="C75" s="2553"/>
      <c r="D75" s="2553"/>
      <c r="E75" s="891" t="s">
        <v>41</v>
      </c>
      <c r="F75" s="1140">
        <v>3548.2</v>
      </c>
      <c r="G75" s="1136">
        <v>0</v>
      </c>
      <c r="H75" s="2552"/>
      <c r="I75" s="1145">
        <v>0</v>
      </c>
      <c r="J75" s="2556"/>
    </row>
    <row r="76" spans="1:10" s="881" customFormat="1" ht="92.25" customHeight="1" x14ac:dyDescent="0.3">
      <c r="A76" s="2551"/>
      <c r="B76" s="2552"/>
      <c r="C76" s="2553"/>
      <c r="D76" s="2553"/>
      <c r="E76" s="891" t="s">
        <v>19</v>
      </c>
      <c r="F76" s="1140">
        <v>2119.9</v>
      </c>
      <c r="G76" s="1136">
        <v>0</v>
      </c>
      <c r="H76" s="2552"/>
      <c r="I76" s="1145">
        <v>0</v>
      </c>
      <c r="J76" s="2557"/>
    </row>
    <row r="77" spans="1:10" s="881" customFormat="1" ht="18.75" customHeight="1" x14ac:dyDescent="0.3">
      <c r="A77" s="2551">
        <v>26</v>
      </c>
      <c r="B77" s="2552" t="s">
        <v>1627</v>
      </c>
      <c r="C77" s="2553">
        <v>1340</v>
      </c>
      <c r="D77" s="2559">
        <v>0</v>
      </c>
      <c r="E77" s="891" t="s">
        <v>244</v>
      </c>
      <c r="F77" s="1140">
        <f>F78+F79</f>
        <v>2199.1</v>
      </c>
      <c r="G77" s="1136">
        <v>0</v>
      </c>
      <c r="H77" s="2552" t="s">
        <v>1612</v>
      </c>
      <c r="I77" s="1145">
        <v>0</v>
      </c>
      <c r="J77" s="2555" t="s">
        <v>1603</v>
      </c>
    </row>
    <row r="78" spans="1:10" s="881" customFormat="1" ht="75" x14ac:dyDescent="0.3">
      <c r="A78" s="2551"/>
      <c r="B78" s="2552"/>
      <c r="C78" s="2553"/>
      <c r="D78" s="2560"/>
      <c r="E78" s="891" t="s">
        <v>41</v>
      </c>
      <c r="F78" s="1140">
        <v>1376.6</v>
      </c>
      <c r="G78" s="1136">
        <v>0</v>
      </c>
      <c r="H78" s="2552"/>
      <c r="I78" s="1145">
        <v>0</v>
      </c>
      <c r="J78" s="2556"/>
    </row>
    <row r="79" spans="1:10" s="881" customFormat="1" ht="94.5" customHeight="1" x14ac:dyDescent="0.3">
      <c r="A79" s="2551"/>
      <c r="B79" s="2552"/>
      <c r="C79" s="2553"/>
      <c r="D79" s="2561"/>
      <c r="E79" s="891" t="s">
        <v>19</v>
      </c>
      <c r="F79" s="1140">
        <v>822.5</v>
      </c>
      <c r="G79" s="1136">
        <v>0</v>
      </c>
      <c r="H79" s="2552"/>
      <c r="I79" s="1145">
        <v>0</v>
      </c>
      <c r="J79" s="2557"/>
    </row>
    <row r="80" spans="1:10" s="881" customFormat="1" ht="19.5" customHeight="1" x14ac:dyDescent="0.3">
      <c r="A80" s="2551">
        <v>27</v>
      </c>
      <c r="B80" s="2552" t="s">
        <v>1665</v>
      </c>
      <c r="C80" s="2553">
        <v>3025</v>
      </c>
      <c r="D80" s="2559">
        <v>0</v>
      </c>
      <c r="E80" s="891" t="s">
        <v>244</v>
      </c>
      <c r="F80" s="1140">
        <f>F81+F82</f>
        <v>7089.7999999999993</v>
      </c>
      <c r="G80" s="1136">
        <v>0</v>
      </c>
      <c r="H80" s="2552" t="s">
        <v>1612</v>
      </c>
      <c r="I80" s="1145">
        <v>0</v>
      </c>
      <c r="J80" s="2555" t="s">
        <v>1603</v>
      </c>
    </row>
    <row r="81" spans="1:10" s="881" customFormat="1" ht="75" x14ac:dyDescent="0.3">
      <c r="A81" s="2551"/>
      <c r="B81" s="2552"/>
      <c r="C81" s="2553"/>
      <c r="D81" s="2560"/>
      <c r="E81" s="891" t="s">
        <v>41</v>
      </c>
      <c r="F81" s="1140">
        <v>4438.2</v>
      </c>
      <c r="G81" s="1136">
        <v>0</v>
      </c>
      <c r="H81" s="2552"/>
      <c r="I81" s="1145">
        <v>0</v>
      </c>
      <c r="J81" s="2556"/>
    </row>
    <row r="82" spans="1:10" s="881" customFormat="1" ht="93.75" customHeight="1" x14ac:dyDescent="0.3">
      <c r="A82" s="2551"/>
      <c r="B82" s="2552"/>
      <c r="C82" s="2553"/>
      <c r="D82" s="2561"/>
      <c r="E82" s="891" t="s">
        <v>19</v>
      </c>
      <c r="F82" s="1140">
        <v>2651.6</v>
      </c>
      <c r="G82" s="1136">
        <v>0</v>
      </c>
      <c r="H82" s="2552"/>
      <c r="I82" s="1145">
        <v>0</v>
      </c>
      <c r="J82" s="2557"/>
    </row>
    <row r="83" spans="1:10" s="881" customFormat="1" ht="17.25" customHeight="1" x14ac:dyDescent="0.3">
      <c r="A83" s="2551">
        <v>28</v>
      </c>
      <c r="B83" s="2552" t="s">
        <v>1628</v>
      </c>
      <c r="C83" s="2553">
        <v>1530</v>
      </c>
      <c r="D83" s="2559">
        <v>0</v>
      </c>
      <c r="E83" s="891" t="s">
        <v>244</v>
      </c>
      <c r="F83" s="1140">
        <f>F84+F85</f>
        <v>5947.6</v>
      </c>
      <c r="G83" s="1136">
        <v>0</v>
      </c>
      <c r="H83" s="2552" t="s">
        <v>1645</v>
      </c>
      <c r="I83" s="1145">
        <v>0</v>
      </c>
      <c r="J83" s="2555" t="s">
        <v>1664</v>
      </c>
    </row>
    <row r="84" spans="1:10" s="881" customFormat="1" ht="75" x14ac:dyDescent="0.3">
      <c r="A84" s="2551"/>
      <c r="B84" s="2552"/>
      <c r="C84" s="2553"/>
      <c r="D84" s="2560"/>
      <c r="E84" s="891" t="s">
        <v>41</v>
      </c>
      <c r="F84" s="1140">
        <v>3723.2</v>
      </c>
      <c r="G84" s="1136">
        <v>0</v>
      </c>
      <c r="H84" s="2552"/>
      <c r="I84" s="1145">
        <v>0</v>
      </c>
      <c r="J84" s="2556"/>
    </row>
    <row r="85" spans="1:10" s="881" customFormat="1" ht="93.75" customHeight="1" x14ac:dyDescent="0.3">
      <c r="A85" s="2551"/>
      <c r="B85" s="2552"/>
      <c r="C85" s="2553"/>
      <c r="D85" s="2561"/>
      <c r="E85" s="891" t="s">
        <v>19</v>
      </c>
      <c r="F85" s="1140">
        <v>2224.4</v>
      </c>
      <c r="G85" s="1136">
        <v>0</v>
      </c>
      <c r="H85" s="2552"/>
      <c r="I85" s="1145">
        <v>0</v>
      </c>
      <c r="J85" s="2557"/>
    </row>
    <row r="86" spans="1:10" s="881" customFormat="1" ht="18" customHeight="1" x14ac:dyDescent="0.3">
      <c r="A86" s="2551">
        <v>29</v>
      </c>
      <c r="B86" s="2552" t="s">
        <v>1629</v>
      </c>
      <c r="C86" s="2553">
        <v>1650</v>
      </c>
      <c r="D86" s="2559">
        <v>0</v>
      </c>
      <c r="E86" s="891" t="s">
        <v>244</v>
      </c>
      <c r="F86" s="1140">
        <f>SUM(F87:F88)</f>
        <v>8161.4</v>
      </c>
      <c r="G86" s="1136">
        <v>0</v>
      </c>
      <c r="H86" s="2552" t="s">
        <v>1645</v>
      </c>
      <c r="I86" s="1145">
        <v>0</v>
      </c>
      <c r="J86" s="2555" t="s">
        <v>1666</v>
      </c>
    </row>
    <row r="87" spans="1:10" s="881" customFormat="1" ht="75" x14ac:dyDescent="0.3">
      <c r="A87" s="2551"/>
      <c r="B87" s="2552"/>
      <c r="C87" s="2553"/>
      <c r="D87" s="2560"/>
      <c r="E87" s="891" t="s">
        <v>41</v>
      </c>
      <c r="F87" s="1140">
        <f>3995.4+1113.3</f>
        <v>5108.7</v>
      </c>
      <c r="G87" s="1136">
        <v>0</v>
      </c>
      <c r="H87" s="2552"/>
      <c r="I87" s="1145">
        <v>0</v>
      </c>
      <c r="J87" s="2556"/>
    </row>
    <row r="88" spans="1:10" s="881" customFormat="1" ht="100.5" customHeight="1" x14ac:dyDescent="0.3">
      <c r="A88" s="2551"/>
      <c r="B88" s="2552"/>
      <c r="C88" s="2553"/>
      <c r="D88" s="2561"/>
      <c r="E88" s="891" t="s">
        <v>19</v>
      </c>
      <c r="F88" s="1140">
        <f>2387.1+665.6</f>
        <v>3052.7</v>
      </c>
      <c r="G88" s="1136">
        <v>0</v>
      </c>
      <c r="H88" s="2552"/>
      <c r="I88" s="1145">
        <v>0</v>
      </c>
      <c r="J88" s="2557"/>
    </row>
    <row r="89" spans="1:10" s="881" customFormat="1" ht="21.75" customHeight="1" x14ac:dyDescent="0.3">
      <c r="A89" s="2565" t="s">
        <v>1630</v>
      </c>
      <c r="B89" s="2565"/>
      <c r="C89" s="1135">
        <f>SUM(C20:C88)</f>
        <v>123227.2</v>
      </c>
      <c r="D89" s="1135">
        <f>SUM(D20:D88)</f>
        <v>8692.4</v>
      </c>
      <c r="E89" s="892"/>
      <c r="F89" s="1135">
        <f>SUM(F20+F86+F83+F80+F77+F74+F71+F68+F65+F62+F59+F56+F53+F50+F47+F44+F41+F38+F35+F32+F29+F26+F23)</f>
        <v>189976.6</v>
      </c>
      <c r="G89" s="1135">
        <f>SUM(G20+G86+G83+G80+G77+G74+G71+G68+G65+G62+G59+G56+G53+G50+G47+G44+G41+G38+G35+G32+G29+G26+G23)</f>
        <v>106264.49999999999</v>
      </c>
      <c r="H89" s="888"/>
      <c r="I89" s="1142">
        <f t="shared" ref="I89:I94" si="2">G89/F89*100</f>
        <v>55.935573117952408</v>
      </c>
      <c r="J89" s="889"/>
    </row>
    <row r="90" spans="1:10" s="881" customFormat="1" ht="20.25" customHeight="1" x14ac:dyDescent="0.3">
      <c r="A90" s="2566">
        <v>30</v>
      </c>
      <c r="B90" s="2567" t="s">
        <v>1631</v>
      </c>
      <c r="C90" s="2568">
        <v>4548</v>
      </c>
      <c r="D90" s="2569">
        <v>0</v>
      </c>
      <c r="E90" s="890" t="s">
        <v>244</v>
      </c>
      <c r="F90" s="1140">
        <f>F91+F92</f>
        <v>14476</v>
      </c>
      <c r="G90" s="1140">
        <f>G91+G92</f>
        <v>11223.800000000001</v>
      </c>
      <c r="H90" s="2555" t="s">
        <v>1981</v>
      </c>
      <c r="I90" s="1142">
        <f t="shared" si="2"/>
        <v>77.533849129593818</v>
      </c>
      <c r="J90" s="2562"/>
    </row>
    <row r="91" spans="1:10" s="881" customFormat="1" ht="75" x14ac:dyDescent="0.3">
      <c r="A91" s="2566"/>
      <c r="B91" s="2567"/>
      <c r="C91" s="2568"/>
      <c r="D91" s="2570"/>
      <c r="E91" s="890" t="s">
        <v>41</v>
      </c>
      <c r="F91" s="1140">
        <v>14330</v>
      </c>
      <c r="G91" s="1140">
        <v>11111.1</v>
      </c>
      <c r="H91" s="2556"/>
      <c r="I91" s="1142">
        <f t="shared" si="2"/>
        <v>77.53733426378227</v>
      </c>
      <c r="J91" s="2563"/>
    </row>
    <row r="92" spans="1:10" s="881" customFormat="1" ht="96.75" customHeight="1" x14ac:dyDescent="0.3">
      <c r="A92" s="2566"/>
      <c r="B92" s="2567"/>
      <c r="C92" s="2568"/>
      <c r="D92" s="2571"/>
      <c r="E92" s="890" t="s">
        <v>19</v>
      </c>
      <c r="F92" s="1140">
        <v>146</v>
      </c>
      <c r="G92" s="1140">
        <v>112.7</v>
      </c>
      <c r="H92" s="2557"/>
      <c r="I92" s="1142">
        <f t="shared" si="2"/>
        <v>77.191780821917817</v>
      </c>
      <c r="J92" s="2564"/>
    </row>
    <row r="93" spans="1:10" s="881" customFormat="1" ht="24" customHeight="1" x14ac:dyDescent="0.3">
      <c r="A93" s="2558" t="s">
        <v>1632</v>
      </c>
      <c r="B93" s="2558"/>
      <c r="C93" s="1135">
        <f>C90</f>
        <v>4548</v>
      </c>
      <c r="D93" s="1135">
        <f>D90</f>
        <v>0</v>
      </c>
      <c r="E93" s="892"/>
      <c r="F93" s="1135">
        <f>F90</f>
        <v>14476</v>
      </c>
      <c r="G93" s="1135">
        <f>SUM(G91:G92)</f>
        <v>11223.800000000001</v>
      </c>
      <c r="H93" s="888"/>
      <c r="I93" s="1146">
        <f t="shared" si="2"/>
        <v>77.533849129593818</v>
      </c>
      <c r="J93" s="889"/>
    </row>
    <row r="94" spans="1:10" s="881" customFormat="1" ht="96.75" customHeight="1" x14ac:dyDescent="0.3">
      <c r="A94" s="901">
        <v>31</v>
      </c>
      <c r="B94" s="876" t="s">
        <v>1633</v>
      </c>
      <c r="C94" s="1137">
        <v>1980</v>
      </c>
      <c r="D94" s="1134">
        <v>0</v>
      </c>
      <c r="E94" s="893" t="s">
        <v>19</v>
      </c>
      <c r="F94" s="1140">
        <v>3041.8</v>
      </c>
      <c r="G94" s="1136">
        <v>3041.8</v>
      </c>
      <c r="H94" s="1396" t="s">
        <v>1638</v>
      </c>
      <c r="I94" s="1142">
        <f t="shared" si="2"/>
        <v>100</v>
      </c>
      <c r="J94" s="1394"/>
    </row>
    <row r="95" spans="1:10" s="881" customFormat="1" ht="96" customHeight="1" x14ac:dyDescent="0.3">
      <c r="A95" s="895">
        <v>32</v>
      </c>
      <c r="B95" s="876" t="s">
        <v>1634</v>
      </c>
      <c r="C95" s="1137" t="s">
        <v>250</v>
      </c>
      <c r="D95" s="1137" t="s">
        <v>250</v>
      </c>
      <c r="E95" s="893" t="s">
        <v>19</v>
      </c>
      <c r="F95" s="1141">
        <v>4619.1000000000004</v>
      </c>
      <c r="G95" s="1136">
        <v>0</v>
      </c>
      <c r="H95" s="1522" t="s">
        <v>1646</v>
      </c>
      <c r="I95" s="1142">
        <f t="shared" ref="I95:I97" si="3">G95/F95*100</f>
        <v>0</v>
      </c>
      <c r="J95" s="893" t="s">
        <v>1666</v>
      </c>
    </row>
    <row r="96" spans="1:10" s="881" customFormat="1" ht="95.25" customHeight="1" x14ac:dyDescent="0.3">
      <c r="A96" s="1393">
        <v>33</v>
      </c>
      <c r="B96" s="876" t="s">
        <v>1635</v>
      </c>
      <c r="C96" s="1137" t="s">
        <v>250</v>
      </c>
      <c r="D96" s="1137" t="s">
        <v>250</v>
      </c>
      <c r="E96" s="893" t="s">
        <v>19</v>
      </c>
      <c r="F96" s="1137">
        <v>8579.7999999999993</v>
      </c>
      <c r="G96" s="1136">
        <v>8299.7999999999993</v>
      </c>
      <c r="H96" s="1396" t="s">
        <v>1638</v>
      </c>
      <c r="I96" s="1142">
        <f t="shared" si="3"/>
        <v>96.736520664817363</v>
      </c>
      <c r="J96" s="893"/>
    </row>
    <row r="97" spans="1:10" s="881" customFormat="1" ht="97.5" customHeight="1" x14ac:dyDescent="0.3">
      <c r="A97" s="1393">
        <v>34</v>
      </c>
      <c r="B97" s="899" t="s">
        <v>1636</v>
      </c>
      <c r="C97" s="1137" t="s">
        <v>250</v>
      </c>
      <c r="D97" s="1137" t="s">
        <v>250</v>
      </c>
      <c r="E97" s="902" t="s">
        <v>19</v>
      </c>
      <c r="F97" s="1137">
        <v>12145.3</v>
      </c>
      <c r="G97" s="1136">
        <v>11626.8</v>
      </c>
      <c r="H97" s="1637" t="s">
        <v>1638</v>
      </c>
      <c r="I97" s="1143">
        <f t="shared" si="3"/>
        <v>95.730858850748845</v>
      </c>
      <c r="J97" s="1638"/>
    </row>
    <row r="98" spans="1:10" s="881" customFormat="1" ht="89.25" customHeight="1" x14ac:dyDescent="0.3">
      <c r="A98" s="1393">
        <v>35</v>
      </c>
      <c r="B98" s="876" t="s">
        <v>1637</v>
      </c>
      <c r="C98" s="1137" t="s">
        <v>250</v>
      </c>
      <c r="D98" s="1137" t="s">
        <v>250</v>
      </c>
      <c r="E98" s="893" t="s">
        <v>19</v>
      </c>
      <c r="F98" s="1137">
        <v>550</v>
      </c>
      <c r="G98" s="1137">
        <v>549.20000000000005</v>
      </c>
      <c r="H98" s="896" t="s">
        <v>1638</v>
      </c>
      <c r="I98" s="1142">
        <f>G98/F98*100</f>
        <v>99.854545454545459</v>
      </c>
      <c r="J98" s="892"/>
    </row>
    <row r="99" spans="1:10" s="881" customFormat="1" ht="90" customHeight="1" x14ac:dyDescent="0.3">
      <c r="A99" s="1393">
        <v>36</v>
      </c>
      <c r="B99" s="876" t="s">
        <v>1639</v>
      </c>
      <c r="C99" s="1137" t="s">
        <v>250</v>
      </c>
      <c r="D99" s="1137" t="s">
        <v>250</v>
      </c>
      <c r="E99" s="893" t="s">
        <v>19</v>
      </c>
      <c r="F99" s="1141">
        <v>2874</v>
      </c>
      <c r="G99" s="1136">
        <v>0</v>
      </c>
      <c r="H99" s="894" t="s">
        <v>1646</v>
      </c>
      <c r="I99" s="1145">
        <v>0</v>
      </c>
      <c r="J99" s="893" t="s">
        <v>1666</v>
      </c>
    </row>
    <row r="100" spans="1:10" s="881" customFormat="1" ht="88.5" customHeight="1" x14ac:dyDescent="0.3">
      <c r="A100" s="1393">
        <v>37</v>
      </c>
      <c r="B100" s="876" t="s">
        <v>1640</v>
      </c>
      <c r="C100" s="1137" t="s">
        <v>250</v>
      </c>
      <c r="D100" s="1137" t="s">
        <v>250</v>
      </c>
      <c r="E100" s="893" t="s">
        <v>19</v>
      </c>
      <c r="F100" s="1141">
        <v>2010.7</v>
      </c>
      <c r="G100" s="1136">
        <v>0</v>
      </c>
      <c r="H100" s="894" t="s">
        <v>1646</v>
      </c>
      <c r="I100" s="1145">
        <v>0</v>
      </c>
      <c r="J100" s="893" t="s">
        <v>1666</v>
      </c>
    </row>
    <row r="101" spans="1:10" s="881" customFormat="1" ht="88.5" customHeight="1" x14ac:dyDescent="0.3">
      <c r="A101" s="1393">
        <v>38</v>
      </c>
      <c r="B101" s="1523" t="s">
        <v>1889</v>
      </c>
      <c r="C101" s="1395" t="s">
        <v>250</v>
      </c>
      <c r="D101" s="1395" t="s">
        <v>250</v>
      </c>
      <c r="E101" s="1392" t="s">
        <v>19</v>
      </c>
      <c r="F101" s="1141">
        <v>6933.2</v>
      </c>
      <c r="G101" s="1136">
        <v>0</v>
      </c>
      <c r="H101" s="894" t="s">
        <v>1646</v>
      </c>
      <c r="I101" s="1145">
        <v>0</v>
      </c>
      <c r="J101" s="1392" t="s">
        <v>1666</v>
      </c>
    </row>
    <row r="102" spans="1:10" s="881" customFormat="1" ht="94.5" customHeight="1" x14ac:dyDescent="0.3">
      <c r="A102" s="1393">
        <v>39</v>
      </c>
      <c r="B102" s="876" t="s">
        <v>1890</v>
      </c>
      <c r="C102" s="1137" t="s">
        <v>250</v>
      </c>
      <c r="D102" s="1137" t="s">
        <v>250</v>
      </c>
      <c r="E102" s="893" t="s">
        <v>19</v>
      </c>
      <c r="F102" s="1137">
        <v>1772.7</v>
      </c>
      <c r="G102" s="1137">
        <v>1683.2</v>
      </c>
      <c r="H102" s="896" t="s">
        <v>1641</v>
      </c>
      <c r="I102" s="1142">
        <f>G102/F102*100</f>
        <v>94.951204377503245</v>
      </c>
      <c r="J102" s="893"/>
    </row>
    <row r="103" spans="1:10" s="881" customFormat="1" ht="94.5" customHeight="1" x14ac:dyDescent="0.3">
      <c r="A103" s="1393">
        <v>40</v>
      </c>
      <c r="B103" s="1396" t="s">
        <v>1891</v>
      </c>
      <c r="C103" s="1395" t="s">
        <v>250</v>
      </c>
      <c r="D103" s="1395" t="s">
        <v>250</v>
      </c>
      <c r="E103" s="1394" t="s">
        <v>19</v>
      </c>
      <c r="F103" s="1395">
        <v>8416</v>
      </c>
      <c r="G103" s="1136">
        <v>0</v>
      </c>
      <c r="H103" s="894" t="s">
        <v>1646</v>
      </c>
      <c r="I103" s="1145">
        <v>0</v>
      </c>
      <c r="J103" s="1392" t="s">
        <v>1666</v>
      </c>
    </row>
    <row r="104" spans="1:10" s="881" customFormat="1" ht="94.5" customHeight="1" x14ac:dyDescent="0.3">
      <c r="A104" s="1393">
        <v>41</v>
      </c>
      <c r="B104" s="1396" t="s">
        <v>1898</v>
      </c>
      <c r="C104" s="1395" t="s">
        <v>250</v>
      </c>
      <c r="D104" s="1395" t="s">
        <v>250</v>
      </c>
      <c r="E104" s="1394" t="s">
        <v>19</v>
      </c>
      <c r="F104" s="1395">
        <v>4210</v>
      </c>
      <c r="G104" s="1136">
        <v>0</v>
      </c>
      <c r="H104" s="894" t="s">
        <v>1646</v>
      </c>
      <c r="I104" s="1145">
        <v>0</v>
      </c>
      <c r="J104" s="1392" t="s">
        <v>1666</v>
      </c>
    </row>
    <row r="105" spans="1:10" s="881" customFormat="1" ht="94.5" customHeight="1" x14ac:dyDescent="0.3">
      <c r="A105" s="1393">
        <v>42</v>
      </c>
      <c r="B105" s="1396" t="s">
        <v>1899</v>
      </c>
      <c r="C105" s="1395" t="s">
        <v>250</v>
      </c>
      <c r="D105" s="1395" t="s">
        <v>250</v>
      </c>
      <c r="E105" s="1394" t="s">
        <v>19</v>
      </c>
      <c r="F105" s="1395">
        <v>2932.8</v>
      </c>
      <c r="G105" s="1136">
        <v>0</v>
      </c>
      <c r="H105" s="894" t="s">
        <v>1646</v>
      </c>
      <c r="I105" s="1145">
        <v>0</v>
      </c>
      <c r="J105" s="1392" t="s">
        <v>1666</v>
      </c>
    </row>
    <row r="106" spans="1:10" s="881" customFormat="1" ht="94.5" customHeight="1" x14ac:dyDescent="0.3">
      <c r="A106" s="1393">
        <v>43</v>
      </c>
      <c r="B106" s="1396" t="s">
        <v>1900</v>
      </c>
      <c r="C106" s="1395" t="s">
        <v>250</v>
      </c>
      <c r="D106" s="1395" t="s">
        <v>250</v>
      </c>
      <c r="E106" s="1394" t="s">
        <v>19</v>
      </c>
      <c r="F106" s="1395">
        <v>3333.4</v>
      </c>
      <c r="G106" s="1136">
        <v>0</v>
      </c>
      <c r="H106" s="894" t="s">
        <v>1646</v>
      </c>
      <c r="I106" s="1145">
        <v>0</v>
      </c>
      <c r="J106" s="1638" t="s">
        <v>1666</v>
      </c>
    </row>
    <row r="107" spans="1:10" s="881" customFormat="1" ht="94.5" customHeight="1" x14ac:dyDescent="0.3">
      <c r="A107" s="1393">
        <v>44</v>
      </c>
      <c r="B107" s="1396" t="s">
        <v>1901</v>
      </c>
      <c r="C107" s="1395" t="s">
        <v>250</v>
      </c>
      <c r="D107" s="1395" t="s">
        <v>250</v>
      </c>
      <c r="E107" s="1394" t="s">
        <v>19</v>
      </c>
      <c r="F107" s="1395">
        <v>4147</v>
      </c>
      <c r="G107" s="1136">
        <v>0</v>
      </c>
      <c r="H107" s="894" t="s">
        <v>1646</v>
      </c>
      <c r="I107" s="1145">
        <v>0</v>
      </c>
      <c r="J107" s="1392" t="s">
        <v>1666</v>
      </c>
    </row>
    <row r="108" spans="1:10" s="881" customFormat="1" ht="19.5" customHeight="1" x14ac:dyDescent="0.3">
      <c r="A108" s="2558" t="s">
        <v>1642</v>
      </c>
      <c r="B108" s="2558"/>
      <c r="C108" s="1135">
        <f>C94</f>
        <v>1980</v>
      </c>
      <c r="D108" s="1135">
        <v>0</v>
      </c>
      <c r="E108" s="892"/>
      <c r="F108" s="1135">
        <f>SUM(F94:F107)</f>
        <v>65565.799999999988</v>
      </c>
      <c r="G108" s="1135">
        <f>SUM(G94:G107)</f>
        <v>25200.799999999999</v>
      </c>
      <c r="H108" s="888"/>
      <c r="I108" s="1146">
        <f>G108/F108*100</f>
        <v>38.435891882658339</v>
      </c>
      <c r="J108" s="889"/>
    </row>
    <row r="109" spans="1:10" s="881" customFormat="1" ht="94.5" customHeight="1" x14ac:dyDescent="0.3">
      <c r="A109" s="1529">
        <v>45</v>
      </c>
      <c r="B109" s="1524" t="s">
        <v>1892</v>
      </c>
      <c r="C109" s="1525">
        <v>8451</v>
      </c>
      <c r="D109" s="1526">
        <v>0</v>
      </c>
      <c r="E109" s="1527" t="s">
        <v>19</v>
      </c>
      <c r="F109" s="1528">
        <v>1247</v>
      </c>
      <c r="G109" s="1526">
        <v>1153.2</v>
      </c>
      <c r="H109" s="1527" t="s">
        <v>1893</v>
      </c>
      <c r="I109" s="1145">
        <f>G109/F109*100</f>
        <v>92.477947072975141</v>
      </c>
      <c r="J109" s="890"/>
    </row>
    <row r="110" spans="1:10" s="881" customFormat="1" ht="90.75" customHeight="1" x14ac:dyDescent="0.3">
      <c r="A110" s="895">
        <v>46</v>
      </c>
      <c r="B110" s="1396" t="s">
        <v>1894</v>
      </c>
      <c r="C110" s="1138">
        <v>225</v>
      </c>
      <c r="D110" s="1136">
        <v>0</v>
      </c>
      <c r="E110" s="890" t="s">
        <v>19</v>
      </c>
      <c r="F110" s="1137">
        <v>9577</v>
      </c>
      <c r="G110" s="1136">
        <v>0</v>
      </c>
      <c r="H110" s="896" t="s">
        <v>1944</v>
      </c>
      <c r="I110" s="1145">
        <v>0</v>
      </c>
      <c r="J110" s="890" t="s">
        <v>1669</v>
      </c>
    </row>
    <row r="111" spans="1:10" s="881" customFormat="1" ht="96" customHeight="1" x14ac:dyDescent="0.3">
      <c r="A111" s="1529">
        <v>47</v>
      </c>
      <c r="B111" s="1396" t="s">
        <v>1895</v>
      </c>
      <c r="C111" s="1138">
        <v>1171</v>
      </c>
      <c r="D111" s="1136">
        <v>0</v>
      </c>
      <c r="E111" s="902" t="s">
        <v>19</v>
      </c>
      <c r="F111" s="1137">
        <v>1122.2</v>
      </c>
      <c r="G111" s="1136">
        <v>1122.2</v>
      </c>
      <c r="H111" s="902" t="s">
        <v>1945</v>
      </c>
      <c r="I111" s="1145">
        <f>G111/F111*100</f>
        <v>100</v>
      </c>
      <c r="J111" s="902"/>
    </row>
    <row r="112" spans="1:10" s="881" customFormat="1" ht="93.75" customHeight="1" x14ac:dyDescent="0.3">
      <c r="A112" s="1393">
        <v>48</v>
      </c>
      <c r="B112" s="1396" t="s">
        <v>1896</v>
      </c>
      <c r="C112" s="1138" t="s">
        <v>250</v>
      </c>
      <c r="D112" s="1138" t="s">
        <v>250</v>
      </c>
      <c r="E112" s="890" t="s">
        <v>19</v>
      </c>
      <c r="F112" s="1137">
        <v>2783.8</v>
      </c>
      <c r="G112" s="1136">
        <v>1237.5</v>
      </c>
      <c r="H112" s="890" t="s">
        <v>1643</v>
      </c>
      <c r="I112" s="1145">
        <f>G112/F112*100</f>
        <v>44.453624541992959</v>
      </c>
      <c r="J112" s="893" t="s">
        <v>1669</v>
      </c>
    </row>
    <row r="113" spans="1:10" s="881" customFormat="1" ht="167.25" customHeight="1" x14ac:dyDescent="0.3">
      <c r="A113" s="1529">
        <v>49</v>
      </c>
      <c r="B113" s="1396" t="s">
        <v>1897</v>
      </c>
      <c r="C113" s="1138" t="s">
        <v>250</v>
      </c>
      <c r="D113" s="1138" t="s">
        <v>250</v>
      </c>
      <c r="E113" s="890" t="s">
        <v>19</v>
      </c>
      <c r="F113" s="1137">
        <v>1650</v>
      </c>
      <c r="G113" s="1136">
        <v>0</v>
      </c>
      <c r="H113" s="890" t="s">
        <v>1970</v>
      </c>
      <c r="I113" s="1145">
        <v>0</v>
      </c>
      <c r="J113" s="893" t="s">
        <v>1668</v>
      </c>
    </row>
    <row r="114" spans="1:10" s="881" customFormat="1" ht="29.25" customHeight="1" x14ac:dyDescent="0.3">
      <c r="A114" s="2558" t="s">
        <v>1644</v>
      </c>
      <c r="B114" s="2558"/>
      <c r="C114" s="1135">
        <f>C111+C110+C109</f>
        <v>9847</v>
      </c>
      <c r="D114" s="1135">
        <f>D111</f>
        <v>0</v>
      </c>
      <c r="E114" s="890"/>
      <c r="F114" s="1135">
        <f>SUM(F109:F113)</f>
        <v>16380</v>
      </c>
      <c r="G114" s="1135">
        <f>SUM(G109:G113)</f>
        <v>3512.9</v>
      </c>
      <c r="H114" s="888"/>
      <c r="I114" s="1144">
        <f>G114/F114*100</f>
        <v>21.446275946275946</v>
      </c>
      <c r="J114" s="889"/>
    </row>
    <row r="115" spans="1:10" s="881" customFormat="1" ht="18.75" x14ac:dyDescent="0.3">
      <c r="C115" s="1139"/>
      <c r="D115" s="1139"/>
      <c r="F115" s="1139"/>
      <c r="G115" s="1139"/>
      <c r="I115" s="1131"/>
    </row>
  </sheetData>
  <mergeCells count="160">
    <mergeCell ref="J90:J92"/>
    <mergeCell ref="A93:B93"/>
    <mergeCell ref="A108:B108"/>
    <mergeCell ref="A114:B114"/>
    <mergeCell ref="A89:B89"/>
    <mergeCell ref="A90:A92"/>
    <mergeCell ref="B90:B92"/>
    <mergeCell ref="C90:C92"/>
    <mergeCell ref="D90:D92"/>
    <mergeCell ref="H90:H92"/>
    <mergeCell ref="A86:A88"/>
    <mergeCell ref="B86:B88"/>
    <mergeCell ref="C86:C88"/>
    <mergeCell ref="D86:D88"/>
    <mergeCell ref="H86:H88"/>
    <mergeCell ref="J86:J88"/>
    <mergeCell ref="A83:A85"/>
    <mergeCell ref="B83:B85"/>
    <mergeCell ref="C83:C85"/>
    <mergeCell ref="D83:D85"/>
    <mergeCell ref="H83:H85"/>
    <mergeCell ref="J83:J85"/>
    <mergeCell ref="A80:A82"/>
    <mergeCell ref="B80:B82"/>
    <mergeCell ref="C80:C82"/>
    <mergeCell ref="D80:D82"/>
    <mergeCell ref="H80:H82"/>
    <mergeCell ref="J80:J82"/>
    <mergeCell ref="A77:A79"/>
    <mergeCell ref="B77:B79"/>
    <mergeCell ref="C77:C79"/>
    <mergeCell ref="D77:D79"/>
    <mergeCell ref="H77:H79"/>
    <mergeCell ref="J77:J79"/>
    <mergeCell ref="A74:A76"/>
    <mergeCell ref="B74:B76"/>
    <mergeCell ref="C74:C76"/>
    <mergeCell ref="D74:D76"/>
    <mergeCell ref="H74:H76"/>
    <mergeCell ref="J74:J76"/>
    <mergeCell ref="A71:A73"/>
    <mergeCell ref="B71:B73"/>
    <mergeCell ref="C71:C73"/>
    <mergeCell ref="D71:D73"/>
    <mergeCell ref="H71:H73"/>
    <mergeCell ref="J71:J73"/>
    <mergeCell ref="A68:A70"/>
    <mergeCell ref="B68:B70"/>
    <mergeCell ref="C68:C70"/>
    <mergeCell ref="D68:D70"/>
    <mergeCell ref="H68:H70"/>
    <mergeCell ref="J68:J70"/>
    <mergeCell ref="A65:A67"/>
    <mergeCell ref="B65:B67"/>
    <mergeCell ref="C65:C67"/>
    <mergeCell ref="D65:D67"/>
    <mergeCell ref="H65:H67"/>
    <mergeCell ref="J65:J67"/>
    <mergeCell ref="A62:A64"/>
    <mergeCell ref="B62:B64"/>
    <mergeCell ref="C62:C64"/>
    <mergeCell ref="D62:D64"/>
    <mergeCell ref="H62:H64"/>
    <mergeCell ref="J62:J64"/>
    <mergeCell ref="A56:A58"/>
    <mergeCell ref="B56:B58"/>
    <mergeCell ref="C56:C58"/>
    <mergeCell ref="H56:H58"/>
    <mergeCell ref="J56:J58"/>
    <mergeCell ref="A59:A61"/>
    <mergeCell ref="B59:B61"/>
    <mergeCell ref="C59:C61"/>
    <mergeCell ref="H59:H61"/>
    <mergeCell ref="J59:J61"/>
    <mergeCell ref="A50:A52"/>
    <mergeCell ref="B50:B52"/>
    <mergeCell ref="C50:C52"/>
    <mergeCell ref="H50:H52"/>
    <mergeCell ref="J50:J52"/>
    <mergeCell ref="A53:A55"/>
    <mergeCell ref="B53:B55"/>
    <mergeCell ref="C53:C55"/>
    <mergeCell ref="H53:H55"/>
    <mergeCell ref="J53:J55"/>
    <mergeCell ref="A47:A49"/>
    <mergeCell ref="B47:B49"/>
    <mergeCell ref="C47:C49"/>
    <mergeCell ref="D47:D49"/>
    <mergeCell ref="H47:H49"/>
    <mergeCell ref="J47:J49"/>
    <mergeCell ref="A44:A46"/>
    <mergeCell ref="B44:B46"/>
    <mergeCell ref="C44:C46"/>
    <mergeCell ref="D44:D46"/>
    <mergeCell ref="H44:H46"/>
    <mergeCell ref="J44:J46"/>
    <mergeCell ref="A41:A43"/>
    <mergeCell ref="B41:B43"/>
    <mergeCell ref="C41:C43"/>
    <mergeCell ref="D41:D43"/>
    <mergeCell ref="H41:H43"/>
    <mergeCell ref="J41:J43"/>
    <mergeCell ref="A38:A40"/>
    <mergeCell ref="B38:B40"/>
    <mergeCell ref="C38:C40"/>
    <mergeCell ref="D38:D40"/>
    <mergeCell ref="H38:H40"/>
    <mergeCell ref="J38:J40"/>
    <mergeCell ref="A35:A37"/>
    <mergeCell ref="B35:B37"/>
    <mergeCell ref="C35:C37"/>
    <mergeCell ref="D35:D37"/>
    <mergeCell ref="H35:H37"/>
    <mergeCell ref="J35:J37"/>
    <mergeCell ref="A32:A34"/>
    <mergeCell ref="B32:B34"/>
    <mergeCell ref="C32:C34"/>
    <mergeCell ref="D32:D34"/>
    <mergeCell ref="H32:H34"/>
    <mergeCell ref="J32:J34"/>
    <mergeCell ref="A29:A31"/>
    <mergeCell ref="B29:B31"/>
    <mergeCell ref="C29:C31"/>
    <mergeCell ref="D29:D31"/>
    <mergeCell ref="H29:H31"/>
    <mergeCell ref="J29:J31"/>
    <mergeCell ref="A26:A28"/>
    <mergeCell ref="B26:B28"/>
    <mergeCell ref="C26:C28"/>
    <mergeCell ref="D26:D28"/>
    <mergeCell ref="H26:H28"/>
    <mergeCell ref="J26:J28"/>
    <mergeCell ref="A23:A25"/>
    <mergeCell ref="B23:B25"/>
    <mergeCell ref="C23:C25"/>
    <mergeCell ref="D23:D25"/>
    <mergeCell ref="H23:H25"/>
    <mergeCell ref="J23:J25"/>
    <mergeCell ref="H10:H11"/>
    <mergeCell ref="I10:I11"/>
    <mergeCell ref="J10:J11"/>
    <mergeCell ref="A19:B19"/>
    <mergeCell ref="A20:A22"/>
    <mergeCell ref="B20:B22"/>
    <mergeCell ref="C20:C22"/>
    <mergeCell ref="D20:D22"/>
    <mergeCell ref="H20:H22"/>
    <mergeCell ref="J20:J22"/>
    <mergeCell ref="H1:J1"/>
    <mergeCell ref="H2:J2"/>
    <mergeCell ref="B6:J6"/>
    <mergeCell ref="B7:J7"/>
    <mergeCell ref="B8:J8"/>
    <mergeCell ref="B4:J4"/>
    <mergeCell ref="A5:J5"/>
    <mergeCell ref="A10:A11"/>
    <mergeCell ref="B10:B11"/>
    <mergeCell ref="C10:D10"/>
    <mergeCell ref="E10:E11"/>
    <mergeCell ref="F10:G10"/>
  </mergeCells>
  <pageMargins left="0.59055118110236227" right="0.39370078740157483" top="0.78740157480314965" bottom="0.59055118110236227" header="0.78740157480314965" footer="0.11811023622047245"/>
  <pageSetup paperSize="9" scale="62" firstPageNumber="127" fitToHeight="0" orientation="landscape" useFirstPageNumber="1" r:id="rId1"/>
  <headerFooter>
    <oddFooter>&amp;R&amp;"Times New Roman,обычный"&amp;14&amp;P</oddFooter>
  </headerFooter>
  <rowBreaks count="8" manualBreakCount="8">
    <brk id="14" max="16383" man="1"/>
    <brk id="25" max="16383" man="1"/>
    <brk id="37" max="16383" man="1"/>
    <brk id="49" max="16383" man="1"/>
    <brk id="61" max="16383" man="1"/>
    <brk id="73" max="16383" man="1"/>
    <brk id="85" max="16383" man="1"/>
    <brk id="97"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74"/>
  <sheetViews>
    <sheetView view="pageBreakPreview" zoomScale="60" zoomScaleNormal="50" zoomScalePageLayoutView="40" workbookViewId="0">
      <selection activeCell="N10" sqref="N10"/>
    </sheetView>
  </sheetViews>
  <sheetFormatPr defaultColWidth="9.140625" defaultRowHeight="15" x14ac:dyDescent="0.25"/>
  <cols>
    <col min="1" max="1" width="8.7109375" style="683" customWidth="1"/>
    <col min="2" max="2" width="45.7109375" style="683" customWidth="1"/>
    <col min="3" max="3" width="15.7109375" style="683" customWidth="1"/>
    <col min="4" max="5" width="17.7109375" style="683" customWidth="1"/>
    <col min="6" max="6" width="13.7109375" style="683" customWidth="1"/>
    <col min="7" max="7" width="35.7109375" style="683" customWidth="1"/>
    <col min="8" max="8" width="17.7109375" style="683" customWidth="1"/>
    <col min="9" max="9" width="13.7109375" style="683" customWidth="1"/>
    <col min="10" max="10" width="29.5703125" style="683" customWidth="1"/>
    <col min="11" max="16384" width="9.140625" style="683"/>
  </cols>
  <sheetData>
    <row r="1" spans="1:10" ht="43.5" customHeight="1" x14ac:dyDescent="0.25">
      <c r="A1" s="1775" t="s">
        <v>608</v>
      </c>
      <c r="B1" s="1775"/>
      <c r="C1" s="1775"/>
      <c r="D1" s="1775"/>
      <c r="E1" s="1775"/>
      <c r="F1" s="1775"/>
      <c r="G1" s="1775"/>
      <c r="H1" s="1775"/>
      <c r="I1" s="1775"/>
      <c r="J1" s="1775"/>
    </row>
    <row r="2" spans="1:10" ht="35.450000000000003" customHeight="1" x14ac:dyDescent="0.25">
      <c r="A2" s="1775" t="s">
        <v>379</v>
      </c>
      <c r="B2" s="1775"/>
      <c r="C2" s="1775"/>
      <c r="D2" s="1775"/>
      <c r="E2" s="1775"/>
      <c r="F2" s="1775"/>
      <c r="G2" s="1775"/>
      <c r="H2" s="1775"/>
      <c r="I2" s="1775"/>
      <c r="J2" s="1775"/>
    </row>
    <row r="3" spans="1:10" ht="20.45" customHeight="1" x14ac:dyDescent="0.25">
      <c r="A3" s="1775" t="s">
        <v>1718</v>
      </c>
      <c r="B3" s="1775"/>
      <c r="C3" s="1775"/>
      <c r="D3" s="1775"/>
      <c r="E3" s="1775"/>
      <c r="F3" s="1775"/>
      <c r="G3" s="1775"/>
      <c r="H3" s="1775"/>
      <c r="I3" s="1775"/>
      <c r="J3" s="1775"/>
    </row>
    <row r="4" spans="1:10" ht="10.5" customHeight="1" x14ac:dyDescent="0.3">
      <c r="A4" s="213"/>
      <c r="B4" s="214"/>
      <c r="C4" s="214"/>
      <c r="D4" s="214"/>
      <c r="E4" s="214"/>
      <c r="F4" s="214"/>
      <c r="G4" s="651"/>
      <c r="H4" s="651"/>
      <c r="I4" s="651"/>
      <c r="J4" s="651"/>
    </row>
    <row r="5" spans="1:10" ht="117.75" customHeight="1" x14ac:dyDescent="0.25">
      <c r="A5" s="650" t="s">
        <v>1</v>
      </c>
      <c r="B5" s="109" t="s">
        <v>2</v>
      </c>
      <c r="C5" s="109" t="s">
        <v>3</v>
      </c>
      <c r="D5" s="110" t="s">
        <v>1263</v>
      </c>
      <c r="E5" s="111" t="s">
        <v>1714</v>
      </c>
      <c r="F5" s="111" t="s">
        <v>4</v>
      </c>
      <c r="G5" s="109" t="s">
        <v>5</v>
      </c>
      <c r="H5" s="109" t="s">
        <v>1715</v>
      </c>
      <c r="I5" s="109" t="s">
        <v>6</v>
      </c>
      <c r="J5" s="109" t="s">
        <v>7</v>
      </c>
    </row>
    <row r="6" spans="1:10" ht="18" customHeight="1" x14ac:dyDescent="0.25">
      <c r="A6" s="109">
        <v>1</v>
      </c>
      <c r="B6" s="109">
        <v>2</v>
      </c>
      <c r="C6" s="109">
        <v>3</v>
      </c>
      <c r="D6" s="109">
        <v>4</v>
      </c>
      <c r="E6" s="109">
        <v>5</v>
      </c>
      <c r="F6" s="109">
        <v>6</v>
      </c>
      <c r="G6" s="109">
        <v>7</v>
      </c>
      <c r="H6" s="109">
        <v>8</v>
      </c>
      <c r="I6" s="109">
        <v>9</v>
      </c>
      <c r="J6" s="109">
        <v>10</v>
      </c>
    </row>
    <row r="7" spans="1:10" ht="38.25" customHeight="1" x14ac:dyDescent="0.25">
      <c r="A7" s="1713" t="s">
        <v>1392</v>
      </c>
      <c r="B7" s="1713"/>
      <c r="C7" s="1713"/>
      <c r="D7" s="1713"/>
      <c r="E7" s="1713"/>
      <c r="F7" s="1713"/>
      <c r="G7" s="1713"/>
      <c r="H7" s="1713"/>
      <c r="I7" s="1713"/>
      <c r="J7" s="1713"/>
    </row>
    <row r="8" spans="1:10" ht="37.5" customHeight="1" x14ac:dyDescent="0.25">
      <c r="A8" s="2597" t="s">
        <v>9</v>
      </c>
      <c r="B8" s="1999" t="s">
        <v>1393</v>
      </c>
      <c r="C8" s="589" t="s">
        <v>15</v>
      </c>
      <c r="D8" s="1653">
        <v>0</v>
      </c>
      <c r="E8" s="1653">
        <v>0</v>
      </c>
      <c r="F8" s="1653">
        <v>0</v>
      </c>
      <c r="G8" s="2600"/>
      <c r="H8" s="1653">
        <v>0</v>
      </c>
      <c r="I8" s="1653">
        <v>0</v>
      </c>
      <c r="J8" s="1743"/>
    </row>
    <row r="9" spans="1:10" ht="81" customHeight="1" x14ac:dyDescent="0.25">
      <c r="A9" s="2598"/>
      <c r="B9" s="1999"/>
      <c r="C9" s="1662" t="s">
        <v>16</v>
      </c>
      <c r="D9" s="1653">
        <v>0</v>
      </c>
      <c r="E9" s="1653">
        <v>0</v>
      </c>
      <c r="F9" s="1653">
        <v>0</v>
      </c>
      <c r="G9" s="2601"/>
      <c r="H9" s="1653">
        <v>0</v>
      </c>
      <c r="I9" s="1653">
        <v>0</v>
      </c>
      <c r="J9" s="1744"/>
    </row>
    <row r="10" spans="1:10" ht="100.5" customHeight="1" x14ac:dyDescent="0.25">
      <c r="A10" s="2599"/>
      <c r="B10" s="1999"/>
      <c r="C10" s="1662" t="s">
        <v>19</v>
      </c>
      <c r="D10" s="1653">
        <v>0</v>
      </c>
      <c r="E10" s="1653">
        <v>0</v>
      </c>
      <c r="F10" s="1653">
        <v>0</v>
      </c>
      <c r="G10" s="2602"/>
      <c r="H10" s="1653">
        <v>0</v>
      </c>
      <c r="I10" s="1653">
        <v>0</v>
      </c>
      <c r="J10" s="1745"/>
    </row>
    <row r="11" spans="1:10" ht="30" customHeight="1" x14ac:dyDescent="0.25">
      <c r="A11" s="2468" t="s">
        <v>21</v>
      </c>
      <c r="B11" s="1753" t="s">
        <v>1394</v>
      </c>
      <c r="C11" s="589" t="s">
        <v>15</v>
      </c>
      <c r="D11" s="1653">
        <v>0</v>
      </c>
      <c r="E11" s="1653">
        <v>0</v>
      </c>
      <c r="F11" s="1653">
        <v>0</v>
      </c>
      <c r="G11" s="2596" t="s">
        <v>1533</v>
      </c>
      <c r="H11" s="1653">
        <v>0</v>
      </c>
      <c r="I11" s="1653">
        <v>0</v>
      </c>
      <c r="J11" s="2471"/>
    </row>
    <row r="12" spans="1:10" ht="78" customHeight="1" x14ac:dyDescent="0.25">
      <c r="A12" s="2468"/>
      <c r="B12" s="1753"/>
      <c r="C12" s="1662" t="s">
        <v>16</v>
      </c>
      <c r="D12" s="1653">
        <v>0</v>
      </c>
      <c r="E12" s="1653">
        <v>0</v>
      </c>
      <c r="F12" s="1653">
        <v>0</v>
      </c>
      <c r="G12" s="2596"/>
      <c r="H12" s="1653">
        <v>0</v>
      </c>
      <c r="I12" s="1653">
        <v>0</v>
      </c>
      <c r="J12" s="2471"/>
    </row>
    <row r="13" spans="1:10" ht="93.75" x14ac:dyDescent="0.25">
      <c r="A13" s="2468"/>
      <c r="B13" s="1753"/>
      <c r="C13" s="1662" t="s">
        <v>19</v>
      </c>
      <c r="D13" s="1656">
        <v>0</v>
      </c>
      <c r="E13" s="1656">
        <v>0</v>
      </c>
      <c r="F13" s="1656">
        <v>0</v>
      </c>
      <c r="G13" s="2596"/>
      <c r="H13" s="1656">
        <v>0</v>
      </c>
      <c r="I13" s="1656">
        <v>0</v>
      </c>
      <c r="J13" s="2471"/>
    </row>
    <row r="14" spans="1:10" ht="34.5" customHeight="1" x14ac:dyDescent="0.25">
      <c r="A14" s="2572" t="s">
        <v>12</v>
      </c>
      <c r="B14" s="1794" t="s">
        <v>1395</v>
      </c>
      <c r="C14" s="1662" t="s">
        <v>15</v>
      </c>
      <c r="D14" s="1657">
        <f>D15+D16</f>
        <v>799</v>
      </c>
      <c r="E14" s="1657">
        <f>E15+E16</f>
        <v>0</v>
      </c>
      <c r="F14" s="1657">
        <f>E14/D14*100</f>
        <v>0</v>
      </c>
      <c r="G14" s="2591"/>
      <c r="H14" s="1657">
        <f>H15+H16</f>
        <v>0</v>
      </c>
      <c r="I14" s="1657">
        <f>H14/D14*100</f>
        <v>0</v>
      </c>
      <c r="J14" s="2592"/>
    </row>
    <row r="15" spans="1:10" ht="88.5" customHeight="1" x14ac:dyDescent="0.25">
      <c r="A15" s="2572"/>
      <c r="B15" s="1794"/>
      <c r="C15" s="1662" t="s">
        <v>16</v>
      </c>
      <c r="D15" s="1657">
        <f>D18</f>
        <v>500</v>
      </c>
      <c r="E15" s="1657">
        <f>E18</f>
        <v>0</v>
      </c>
      <c r="F15" s="1657">
        <f t="shared" ref="F15:F22" si="0">E15/D15*100</f>
        <v>0</v>
      </c>
      <c r="G15" s="2591"/>
      <c r="H15" s="1657">
        <f>H18</f>
        <v>0</v>
      </c>
      <c r="I15" s="1657">
        <f t="shared" ref="I15:I28" si="1">H15/D15*100</f>
        <v>0</v>
      </c>
      <c r="J15" s="2592"/>
    </row>
    <row r="16" spans="1:10" ht="88.5" customHeight="1" x14ac:dyDescent="0.25">
      <c r="A16" s="2572"/>
      <c r="B16" s="1794"/>
      <c r="C16" s="1662" t="s">
        <v>19</v>
      </c>
      <c r="D16" s="1657">
        <f>D19</f>
        <v>299</v>
      </c>
      <c r="E16" s="1657">
        <f>E19</f>
        <v>0</v>
      </c>
      <c r="F16" s="1657">
        <f t="shared" si="0"/>
        <v>0</v>
      </c>
      <c r="G16" s="2591"/>
      <c r="H16" s="1657">
        <f>H19</f>
        <v>0</v>
      </c>
      <c r="I16" s="1657">
        <f t="shared" si="1"/>
        <v>0</v>
      </c>
      <c r="J16" s="2592"/>
    </row>
    <row r="17" spans="1:14" ht="39" customHeight="1" x14ac:dyDescent="0.25">
      <c r="A17" s="2583" t="s">
        <v>13</v>
      </c>
      <c r="B17" s="1803" t="s">
        <v>1396</v>
      </c>
      <c r="C17" s="528" t="s">
        <v>15</v>
      </c>
      <c r="D17" s="684">
        <f>D18+D19</f>
        <v>799</v>
      </c>
      <c r="E17" s="684">
        <f>E18+E19</f>
        <v>0</v>
      </c>
      <c r="F17" s="684">
        <v>0</v>
      </c>
      <c r="G17" s="2101" t="s">
        <v>1809</v>
      </c>
      <c r="H17" s="684">
        <f>H18+H19</f>
        <v>0</v>
      </c>
      <c r="I17" s="684">
        <v>0</v>
      </c>
      <c r="J17" s="2593" t="s">
        <v>1763</v>
      </c>
    </row>
    <row r="18" spans="1:14" ht="225" customHeight="1" x14ac:dyDescent="0.25">
      <c r="A18" s="2583"/>
      <c r="B18" s="1803"/>
      <c r="C18" s="528" t="s">
        <v>16</v>
      </c>
      <c r="D18" s="684">
        <v>500</v>
      </c>
      <c r="E18" s="684">
        <v>0</v>
      </c>
      <c r="F18" s="684">
        <v>0</v>
      </c>
      <c r="G18" s="2102"/>
      <c r="H18" s="684">
        <v>0</v>
      </c>
      <c r="I18" s="684">
        <v>0</v>
      </c>
      <c r="J18" s="2594"/>
    </row>
    <row r="19" spans="1:14" ht="225" customHeight="1" x14ac:dyDescent="0.25">
      <c r="A19" s="2583"/>
      <c r="B19" s="1803"/>
      <c r="C19" s="528" t="s">
        <v>19</v>
      </c>
      <c r="D19" s="684">
        <v>299</v>
      </c>
      <c r="E19" s="684">
        <v>0</v>
      </c>
      <c r="F19" s="684">
        <v>0</v>
      </c>
      <c r="G19" s="2103"/>
      <c r="H19" s="684">
        <v>0</v>
      </c>
      <c r="I19" s="684">
        <v>0</v>
      </c>
      <c r="J19" s="2595"/>
    </row>
    <row r="20" spans="1:14" ht="27.75" customHeight="1" x14ac:dyDescent="0.25">
      <c r="A20" s="2572"/>
      <c r="B20" s="1713" t="s">
        <v>39</v>
      </c>
      <c r="C20" s="1662" t="s">
        <v>15</v>
      </c>
      <c r="D20" s="1657">
        <f>D21+D22</f>
        <v>799</v>
      </c>
      <c r="E20" s="1657">
        <f>E21+E22</f>
        <v>0</v>
      </c>
      <c r="F20" s="1657">
        <f t="shared" si="0"/>
        <v>0</v>
      </c>
      <c r="G20" s="1997"/>
      <c r="H20" s="1657">
        <f>H21+H22</f>
        <v>0</v>
      </c>
      <c r="I20" s="1657">
        <f t="shared" si="1"/>
        <v>0</v>
      </c>
      <c r="J20" s="2582"/>
    </row>
    <row r="21" spans="1:14" ht="76.5" customHeight="1" x14ac:dyDescent="0.25">
      <c r="A21" s="2572"/>
      <c r="B21" s="1713"/>
      <c r="C21" s="1662" t="s">
        <v>16</v>
      </c>
      <c r="D21" s="1657">
        <f>D9+D15</f>
        <v>500</v>
      </c>
      <c r="E21" s="1657">
        <f>E9+E15</f>
        <v>0</v>
      </c>
      <c r="F21" s="1657">
        <f t="shared" si="0"/>
        <v>0</v>
      </c>
      <c r="G21" s="1997"/>
      <c r="H21" s="1657">
        <f>H9+H15</f>
        <v>0</v>
      </c>
      <c r="I21" s="1657">
        <f t="shared" si="1"/>
        <v>0</v>
      </c>
      <c r="J21" s="2582"/>
    </row>
    <row r="22" spans="1:14" ht="98.25" customHeight="1" x14ac:dyDescent="0.25">
      <c r="A22" s="2572"/>
      <c r="B22" s="1713"/>
      <c r="C22" s="1662" t="s">
        <v>19</v>
      </c>
      <c r="D22" s="1657">
        <f>D10+D16</f>
        <v>299</v>
      </c>
      <c r="E22" s="1657">
        <f>E10+E16</f>
        <v>0</v>
      </c>
      <c r="F22" s="1657">
        <f t="shared" si="0"/>
        <v>0</v>
      </c>
      <c r="G22" s="1997"/>
      <c r="H22" s="1657">
        <f>H10+H16</f>
        <v>0</v>
      </c>
      <c r="I22" s="1657">
        <f t="shared" si="1"/>
        <v>0</v>
      </c>
      <c r="J22" s="2582"/>
    </row>
    <row r="23" spans="1:14" ht="27" customHeight="1" x14ac:dyDescent="0.25">
      <c r="A23" s="2002" t="s">
        <v>380</v>
      </c>
      <c r="B23" s="2002"/>
      <c r="C23" s="2002"/>
      <c r="D23" s="2002"/>
      <c r="E23" s="2002"/>
      <c r="F23" s="2002"/>
      <c r="G23" s="2002"/>
      <c r="H23" s="2002"/>
      <c r="I23" s="2002"/>
      <c r="J23" s="2002"/>
    </row>
    <row r="24" spans="1:14" ht="96.75" customHeight="1" x14ac:dyDescent="0.25">
      <c r="A24" s="1663" t="s">
        <v>9</v>
      </c>
      <c r="B24" s="1648" t="s">
        <v>544</v>
      </c>
      <c r="C24" s="1662" t="s">
        <v>19</v>
      </c>
      <c r="D24" s="1657">
        <f>D25+D26+D27+D28</f>
        <v>35771.42</v>
      </c>
      <c r="E24" s="1657">
        <f>E25+E26+E27+E28</f>
        <v>25328.13</v>
      </c>
      <c r="F24" s="1657">
        <f t="shared" ref="F24:F28" si="2">E24/D24*100</f>
        <v>70.80549220578888</v>
      </c>
      <c r="G24" s="1654"/>
      <c r="H24" s="468">
        <f>H25+H26+H27+H28</f>
        <v>25328.13</v>
      </c>
      <c r="I24" s="1657">
        <f t="shared" si="1"/>
        <v>70.80549220578888</v>
      </c>
      <c r="J24" s="1664"/>
    </row>
    <row r="25" spans="1:14" ht="279" customHeight="1" x14ac:dyDescent="0.25">
      <c r="A25" s="653" t="s">
        <v>21</v>
      </c>
      <c r="B25" s="622" t="s">
        <v>1397</v>
      </c>
      <c r="C25" s="528" t="s">
        <v>19</v>
      </c>
      <c r="D25" s="684">
        <v>17779.099999999999</v>
      </c>
      <c r="E25" s="376">
        <v>13334.319</v>
      </c>
      <c r="F25" s="684">
        <f t="shared" si="2"/>
        <v>74.999966252509978</v>
      </c>
      <c r="G25" s="310" t="s">
        <v>1760</v>
      </c>
      <c r="H25" s="376">
        <f>E25</f>
        <v>13334.319</v>
      </c>
      <c r="I25" s="684">
        <f t="shared" si="1"/>
        <v>74.999966252509978</v>
      </c>
      <c r="J25" s="649"/>
    </row>
    <row r="26" spans="1:14" ht="120.75" customHeight="1" x14ac:dyDescent="0.25">
      <c r="A26" s="653" t="s">
        <v>26</v>
      </c>
      <c r="B26" s="622" t="s">
        <v>774</v>
      </c>
      <c r="C26" s="528" t="s">
        <v>19</v>
      </c>
      <c r="D26" s="684">
        <v>1341.704</v>
      </c>
      <c r="E26" s="376">
        <v>911.67899999999997</v>
      </c>
      <c r="F26" s="684">
        <f t="shared" si="2"/>
        <v>67.949339049447559</v>
      </c>
      <c r="G26" s="528" t="s">
        <v>775</v>
      </c>
      <c r="H26" s="376">
        <f>E26</f>
        <v>911.67899999999997</v>
      </c>
      <c r="I26" s="684">
        <f t="shared" si="1"/>
        <v>67.949339049447559</v>
      </c>
      <c r="J26" s="649"/>
      <c r="M26" s="93"/>
      <c r="N26" s="93"/>
    </row>
    <row r="27" spans="1:14" ht="372.75" customHeight="1" x14ac:dyDescent="0.25">
      <c r="A27" s="653" t="s">
        <v>27</v>
      </c>
      <c r="B27" s="622" t="s">
        <v>776</v>
      </c>
      <c r="C27" s="528" t="s">
        <v>19</v>
      </c>
      <c r="D27" s="684">
        <v>15862.296</v>
      </c>
      <c r="E27" s="376">
        <v>10574.864</v>
      </c>
      <c r="F27" s="684">
        <f t="shared" si="2"/>
        <v>66.666666666666657</v>
      </c>
      <c r="G27" s="528" t="s">
        <v>1568</v>
      </c>
      <c r="H27" s="376">
        <f>E27</f>
        <v>10574.864</v>
      </c>
      <c r="I27" s="684">
        <f t="shared" si="1"/>
        <v>66.666666666666657</v>
      </c>
      <c r="J27" s="649"/>
      <c r="M27" s="93"/>
      <c r="N27" s="93"/>
    </row>
    <row r="28" spans="1:14" ht="168" customHeight="1" x14ac:dyDescent="0.25">
      <c r="A28" s="653" t="s">
        <v>51</v>
      </c>
      <c r="B28" s="622" t="s">
        <v>777</v>
      </c>
      <c r="C28" s="528" t="s">
        <v>19</v>
      </c>
      <c r="D28" s="684">
        <v>788.32</v>
      </c>
      <c r="E28" s="376">
        <v>507.26799999999997</v>
      </c>
      <c r="F28" s="684">
        <f t="shared" si="2"/>
        <v>64.347980515526686</v>
      </c>
      <c r="G28" s="310" t="s">
        <v>1762</v>
      </c>
      <c r="H28" s="1169">
        <f>E28</f>
        <v>507.26799999999997</v>
      </c>
      <c r="I28" s="1169">
        <f t="shared" si="1"/>
        <v>64.347980515526686</v>
      </c>
      <c r="J28" s="310" t="s">
        <v>1384</v>
      </c>
    </row>
    <row r="29" spans="1:14" ht="211.5" customHeight="1" x14ac:dyDescent="0.25">
      <c r="A29" s="653" t="s">
        <v>60</v>
      </c>
      <c r="B29" s="622" t="s">
        <v>1035</v>
      </c>
      <c r="C29" s="528" t="s">
        <v>19</v>
      </c>
      <c r="D29" s="684">
        <v>0</v>
      </c>
      <c r="E29" s="684">
        <v>0</v>
      </c>
      <c r="F29" s="684">
        <v>0</v>
      </c>
      <c r="G29" s="528"/>
      <c r="H29" s="684">
        <v>0</v>
      </c>
      <c r="I29" s="684">
        <v>0</v>
      </c>
      <c r="J29" s="528"/>
    </row>
    <row r="30" spans="1:14" ht="97.5" customHeight="1" x14ac:dyDescent="0.25">
      <c r="A30" s="652" t="s">
        <v>12</v>
      </c>
      <c r="B30" s="624" t="s">
        <v>1056</v>
      </c>
      <c r="C30" s="235" t="s">
        <v>19</v>
      </c>
      <c r="D30" s="685">
        <f>D31</f>
        <v>0</v>
      </c>
      <c r="E30" s="685">
        <f>E31</f>
        <v>0</v>
      </c>
      <c r="F30" s="685">
        <v>0</v>
      </c>
      <c r="G30" s="253"/>
      <c r="H30" s="685">
        <f>H31</f>
        <v>0</v>
      </c>
      <c r="I30" s="685">
        <v>0</v>
      </c>
      <c r="J30" s="252"/>
    </row>
    <row r="31" spans="1:14" ht="387.75" customHeight="1" x14ac:dyDescent="0.25">
      <c r="A31" s="653" t="s">
        <v>13</v>
      </c>
      <c r="B31" s="622" t="s">
        <v>778</v>
      </c>
      <c r="C31" s="528" t="s">
        <v>19</v>
      </c>
      <c r="D31" s="684">
        <v>0</v>
      </c>
      <c r="E31" s="376">
        <v>0</v>
      </c>
      <c r="F31" s="684">
        <v>0</v>
      </c>
      <c r="G31" s="528" t="s">
        <v>1398</v>
      </c>
      <c r="H31" s="376">
        <f>E31</f>
        <v>0</v>
      </c>
      <c r="I31" s="684">
        <v>0</v>
      </c>
      <c r="J31" s="649"/>
    </row>
    <row r="32" spans="1:14" ht="106.5" customHeight="1" x14ac:dyDescent="0.25">
      <c r="A32" s="652" t="s">
        <v>14</v>
      </c>
      <c r="B32" s="624" t="s">
        <v>779</v>
      </c>
      <c r="C32" s="235" t="s">
        <v>19</v>
      </c>
      <c r="D32" s="685">
        <f>D33+D34+D35</f>
        <v>22033.1</v>
      </c>
      <c r="E32" s="685">
        <f>E33+E34+E35</f>
        <v>16016.691000000001</v>
      </c>
      <c r="F32" s="685">
        <f>E32/D32*100</f>
        <v>72.693769828122242</v>
      </c>
      <c r="G32" s="253"/>
      <c r="H32" s="107">
        <f>H33+H34+H35</f>
        <v>16016.691000000001</v>
      </c>
      <c r="I32" s="685">
        <f>H32/D32*100</f>
        <v>72.693769828122242</v>
      </c>
      <c r="J32" s="252"/>
    </row>
    <row r="33" spans="1:10" ht="103.5" customHeight="1" x14ac:dyDescent="0.25">
      <c r="A33" s="653" t="s">
        <v>17</v>
      </c>
      <c r="B33" s="622" t="s">
        <v>381</v>
      </c>
      <c r="C33" s="528" t="s">
        <v>19</v>
      </c>
      <c r="D33" s="684">
        <v>535</v>
      </c>
      <c r="E33" s="376">
        <v>534.1</v>
      </c>
      <c r="F33" s="684">
        <f>E33/D33*100</f>
        <v>99.831775700934585</v>
      </c>
      <c r="G33" s="629" t="s">
        <v>1399</v>
      </c>
      <c r="H33" s="376">
        <f>E33</f>
        <v>534.1</v>
      </c>
      <c r="I33" s="684">
        <f>H33/D33*100</f>
        <v>99.831775700934585</v>
      </c>
      <c r="J33" s="310"/>
    </row>
    <row r="34" spans="1:10" ht="184.5" customHeight="1" x14ac:dyDescent="0.25">
      <c r="A34" s="653" t="s">
        <v>210</v>
      </c>
      <c r="B34" s="622" t="s">
        <v>1971</v>
      </c>
      <c r="C34" s="528" t="s">
        <v>19</v>
      </c>
      <c r="D34" s="684">
        <v>0</v>
      </c>
      <c r="E34" s="684">
        <v>0</v>
      </c>
      <c r="F34" s="684">
        <v>0</v>
      </c>
      <c r="G34" s="254"/>
      <c r="H34" s="684">
        <v>0</v>
      </c>
      <c r="I34" s="684">
        <v>0</v>
      </c>
      <c r="J34" s="528" t="s">
        <v>406</v>
      </c>
    </row>
    <row r="35" spans="1:10" ht="381.75" customHeight="1" x14ac:dyDescent="0.25">
      <c r="A35" s="2342" t="s">
        <v>312</v>
      </c>
      <c r="B35" s="1717" t="s">
        <v>780</v>
      </c>
      <c r="C35" s="1723" t="s">
        <v>19</v>
      </c>
      <c r="D35" s="2587">
        <v>21498.1</v>
      </c>
      <c r="E35" s="1788">
        <v>15482.591</v>
      </c>
      <c r="F35" s="2587">
        <f>E35/D35*100</f>
        <v>72.018415580911807</v>
      </c>
      <c r="G35" s="2101" t="s">
        <v>1578</v>
      </c>
      <c r="H35" s="2589">
        <f>E35</f>
        <v>15482.591</v>
      </c>
      <c r="I35" s="2587">
        <f>H35/D35*100</f>
        <v>72.018415580911807</v>
      </c>
      <c r="J35" s="2101" t="s">
        <v>1364</v>
      </c>
    </row>
    <row r="36" spans="1:10" ht="166.5" customHeight="1" x14ac:dyDescent="0.25">
      <c r="A36" s="2344"/>
      <c r="B36" s="1719"/>
      <c r="C36" s="1725"/>
      <c r="D36" s="2588"/>
      <c r="E36" s="1790"/>
      <c r="F36" s="2588"/>
      <c r="G36" s="2103"/>
      <c r="H36" s="2590"/>
      <c r="I36" s="2588"/>
      <c r="J36" s="2103"/>
    </row>
    <row r="37" spans="1:10" ht="98.25" customHeight="1" x14ac:dyDescent="0.25">
      <c r="A37" s="652" t="s">
        <v>114</v>
      </c>
      <c r="B37" s="624" t="s">
        <v>781</v>
      </c>
      <c r="C37" s="235" t="s">
        <v>19</v>
      </c>
      <c r="D37" s="559">
        <f>D38</f>
        <v>0</v>
      </c>
      <c r="E37" s="559">
        <f>E38</f>
        <v>0</v>
      </c>
      <c r="F37" s="685">
        <v>0</v>
      </c>
      <c r="G37" s="137"/>
      <c r="H37" s="559">
        <f>H38</f>
        <v>0</v>
      </c>
      <c r="I37" s="685">
        <v>0</v>
      </c>
      <c r="J37" s="256"/>
    </row>
    <row r="38" spans="1:10" ht="130.5" customHeight="1" x14ac:dyDescent="0.25">
      <c r="A38" s="848" t="s">
        <v>238</v>
      </c>
      <c r="B38" s="837" t="s">
        <v>782</v>
      </c>
      <c r="C38" s="846" t="s">
        <v>19</v>
      </c>
      <c r="D38" s="199">
        <v>0</v>
      </c>
      <c r="E38" s="199">
        <v>0</v>
      </c>
      <c r="F38" s="684">
        <v>0</v>
      </c>
      <c r="G38" s="846" t="s">
        <v>1712</v>
      </c>
      <c r="H38" s="199">
        <v>0</v>
      </c>
      <c r="I38" s="684">
        <v>0</v>
      </c>
      <c r="J38" s="257"/>
    </row>
    <row r="39" spans="1:10" ht="23.25" customHeight="1" x14ac:dyDescent="0.25">
      <c r="A39" s="2572" t="s">
        <v>130</v>
      </c>
      <c r="B39" s="1794" t="s">
        <v>815</v>
      </c>
      <c r="C39" s="235" t="s">
        <v>15</v>
      </c>
      <c r="D39" s="685">
        <f>D40+D41+D42</f>
        <v>6553.5800000000008</v>
      </c>
      <c r="E39" s="685">
        <f>E40+E41+E42</f>
        <v>5848.3670000000002</v>
      </c>
      <c r="F39" s="685">
        <f t="shared" ref="F39:F74" si="3">E39/D39*100</f>
        <v>89.239270749727623</v>
      </c>
      <c r="G39" s="2573"/>
      <c r="H39" s="758">
        <f>H40+H41+H42</f>
        <v>5848.3670000000002</v>
      </c>
      <c r="I39" s="685">
        <f t="shared" ref="I39:I46" si="4">H39/D39*100</f>
        <v>89.239270749727623</v>
      </c>
      <c r="J39" s="2576"/>
    </row>
    <row r="40" spans="1:10" ht="73.5" customHeight="1" x14ac:dyDescent="0.25">
      <c r="A40" s="2572"/>
      <c r="B40" s="1794"/>
      <c r="C40" s="235" t="s">
        <v>18</v>
      </c>
      <c r="D40" s="685">
        <f t="shared" ref="D40:E42" si="5">D44+D48</f>
        <v>4795.3100000000004</v>
      </c>
      <c r="E40" s="685">
        <f t="shared" si="5"/>
        <v>4279.2929999999997</v>
      </c>
      <c r="F40" s="685">
        <f t="shared" si="3"/>
        <v>89.239131568136358</v>
      </c>
      <c r="G40" s="2574"/>
      <c r="H40" s="758">
        <f>H44+H48</f>
        <v>4279.2929999999997</v>
      </c>
      <c r="I40" s="685">
        <f t="shared" si="4"/>
        <v>89.239131568136358</v>
      </c>
      <c r="J40" s="2577"/>
    </row>
    <row r="41" spans="1:10" ht="76.5" customHeight="1" x14ac:dyDescent="0.25">
      <c r="A41" s="2572"/>
      <c r="B41" s="1794"/>
      <c r="C41" s="235" t="s">
        <v>16</v>
      </c>
      <c r="D41" s="685">
        <f t="shared" si="5"/>
        <v>1598.43</v>
      </c>
      <c r="E41" s="685">
        <f t="shared" si="5"/>
        <v>1426.431</v>
      </c>
      <c r="F41" s="685">
        <f t="shared" si="3"/>
        <v>89.239503763067503</v>
      </c>
      <c r="G41" s="2574"/>
      <c r="H41" s="758">
        <f>E41</f>
        <v>1426.431</v>
      </c>
      <c r="I41" s="685">
        <f t="shared" si="4"/>
        <v>89.239503763067503</v>
      </c>
      <c r="J41" s="2577"/>
    </row>
    <row r="42" spans="1:10" ht="90.75" customHeight="1" x14ac:dyDescent="0.25">
      <c r="A42" s="2572"/>
      <c r="B42" s="1794"/>
      <c r="C42" s="235" t="s">
        <v>19</v>
      </c>
      <c r="D42" s="685">
        <f t="shared" si="5"/>
        <v>159.84</v>
      </c>
      <c r="E42" s="685">
        <f t="shared" si="5"/>
        <v>142.643</v>
      </c>
      <c r="F42" s="685">
        <f t="shared" si="3"/>
        <v>89.241116116116117</v>
      </c>
      <c r="G42" s="2575"/>
      <c r="H42" s="758">
        <f>E42</f>
        <v>142.643</v>
      </c>
      <c r="I42" s="685">
        <f t="shared" si="4"/>
        <v>89.241116116116117</v>
      </c>
      <c r="J42" s="2578"/>
    </row>
    <row r="43" spans="1:10" ht="28.5" customHeight="1" x14ac:dyDescent="0.25">
      <c r="A43" s="2583" t="s">
        <v>323</v>
      </c>
      <c r="B43" s="1803" t="s">
        <v>1400</v>
      </c>
      <c r="C43" s="1357" t="s">
        <v>15</v>
      </c>
      <c r="D43" s="684">
        <f>D44+D45+D46</f>
        <v>6553.5800000000008</v>
      </c>
      <c r="E43" s="684">
        <f>E44+E45+E46</f>
        <v>5848.3670000000002</v>
      </c>
      <c r="F43" s="684">
        <f>E43/D43*100</f>
        <v>89.239270749727623</v>
      </c>
      <c r="G43" s="1723" t="s">
        <v>1761</v>
      </c>
      <c r="H43" s="1350">
        <f>H44+H45+H46</f>
        <v>5848.3670000000002</v>
      </c>
      <c r="I43" s="684">
        <f t="shared" si="4"/>
        <v>89.239270749727623</v>
      </c>
      <c r="J43" s="2471" t="s">
        <v>1384</v>
      </c>
    </row>
    <row r="44" spans="1:10" ht="61.5" customHeight="1" x14ac:dyDescent="0.25">
      <c r="A44" s="2583"/>
      <c r="B44" s="1803"/>
      <c r="C44" s="1357" t="s">
        <v>18</v>
      </c>
      <c r="D44" s="684">
        <v>4795.3100000000004</v>
      </c>
      <c r="E44" s="684">
        <v>4279.2929999999997</v>
      </c>
      <c r="F44" s="684">
        <f>E44/D44*100</f>
        <v>89.239131568136358</v>
      </c>
      <c r="G44" s="2584"/>
      <c r="H44" s="1350">
        <f>E44</f>
        <v>4279.2929999999997</v>
      </c>
      <c r="I44" s="684">
        <f t="shared" si="4"/>
        <v>89.239131568136358</v>
      </c>
      <c r="J44" s="2471"/>
    </row>
    <row r="45" spans="1:10" ht="90" customHeight="1" x14ac:dyDescent="0.25">
      <c r="A45" s="2583"/>
      <c r="B45" s="1803"/>
      <c r="C45" s="1357" t="s">
        <v>16</v>
      </c>
      <c r="D45" s="684">
        <v>1598.43</v>
      </c>
      <c r="E45" s="684">
        <v>1426.431</v>
      </c>
      <c r="F45" s="684">
        <f>E45/D45*100</f>
        <v>89.239503763067503</v>
      </c>
      <c r="G45" s="2584"/>
      <c r="H45" s="1350">
        <f>E45</f>
        <v>1426.431</v>
      </c>
      <c r="I45" s="684">
        <f t="shared" si="4"/>
        <v>89.239503763067503</v>
      </c>
      <c r="J45" s="2471"/>
    </row>
    <row r="46" spans="1:10" ht="93" customHeight="1" x14ac:dyDescent="0.25">
      <c r="A46" s="2583"/>
      <c r="B46" s="1803"/>
      <c r="C46" s="1357" t="s">
        <v>19</v>
      </c>
      <c r="D46" s="684">
        <v>159.84</v>
      </c>
      <c r="E46" s="684">
        <v>142.643</v>
      </c>
      <c r="F46" s="684">
        <f>E46/D46*100</f>
        <v>89.241116116116117</v>
      </c>
      <c r="G46" s="2585"/>
      <c r="H46" s="1350">
        <f>E46</f>
        <v>142.643</v>
      </c>
      <c r="I46" s="684">
        <f t="shared" si="4"/>
        <v>89.241116116116117</v>
      </c>
      <c r="J46" s="2471"/>
    </row>
    <row r="47" spans="1:10" ht="34.5" customHeight="1" x14ac:dyDescent="0.25">
      <c r="A47" s="2583" t="s">
        <v>324</v>
      </c>
      <c r="B47" s="1803" t="s">
        <v>1579</v>
      </c>
      <c r="C47" s="846" t="s">
        <v>15</v>
      </c>
      <c r="D47" s="684">
        <f>D48+D49+D50</f>
        <v>0</v>
      </c>
      <c r="E47" s="684">
        <f>E48+E49+E50</f>
        <v>0</v>
      </c>
      <c r="F47" s="684">
        <v>0</v>
      </c>
      <c r="G47" s="2586"/>
      <c r="H47" s="684">
        <f>H48+H49+H50</f>
        <v>0</v>
      </c>
      <c r="I47" s="684">
        <v>0</v>
      </c>
      <c r="J47" s="2586"/>
    </row>
    <row r="48" spans="1:10" ht="77.25" customHeight="1" x14ac:dyDescent="0.25">
      <c r="A48" s="2583"/>
      <c r="B48" s="1803"/>
      <c r="C48" s="846" t="s">
        <v>18</v>
      </c>
      <c r="D48" s="684">
        <v>0</v>
      </c>
      <c r="E48" s="684">
        <v>0</v>
      </c>
      <c r="F48" s="684">
        <v>0</v>
      </c>
      <c r="G48" s="2586"/>
      <c r="H48" s="684">
        <v>0</v>
      </c>
      <c r="I48" s="684">
        <v>0</v>
      </c>
      <c r="J48" s="2586"/>
    </row>
    <row r="49" spans="1:10" ht="117.75" customHeight="1" x14ac:dyDescent="0.25">
      <c r="A49" s="2583"/>
      <c r="B49" s="1803"/>
      <c r="C49" s="196" t="s">
        <v>16</v>
      </c>
      <c r="D49" s="684">
        <v>0</v>
      </c>
      <c r="E49" s="684">
        <v>0</v>
      </c>
      <c r="F49" s="684">
        <v>0</v>
      </c>
      <c r="G49" s="2586"/>
      <c r="H49" s="684">
        <v>0</v>
      </c>
      <c r="I49" s="684">
        <v>0</v>
      </c>
      <c r="J49" s="2586"/>
    </row>
    <row r="50" spans="1:10" ht="153.75" customHeight="1" x14ac:dyDescent="0.25">
      <c r="A50" s="806"/>
      <c r="B50" s="850" t="s">
        <v>1580</v>
      </c>
      <c r="C50" s="196" t="s">
        <v>19</v>
      </c>
      <c r="D50" s="684">
        <v>0</v>
      </c>
      <c r="E50" s="684">
        <v>0</v>
      </c>
      <c r="F50" s="684">
        <v>0</v>
      </c>
      <c r="G50" s="852"/>
      <c r="H50" s="684">
        <v>0</v>
      </c>
      <c r="I50" s="684">
        <v>0</v>
      </c>
      <c r="J50" s="852"/>
    </row>
    <row r="51" spans="1:10" ht="18" customHeight="1" x14ac:dyDescent="0.25">
      <c r="A51" s="2572"/>
      <c r="B51" s="1713" t="s">
        <v>64</v>
      </c>
      <c r="C51" s="235" t="s">
        <v>15</v>
      </c>
      <c r="D51" s="685">
        <f>D52+D53+D54</f>
        <v>64358.099999999991</v>
      </c>
      <c r="E51" s="685">
        <f>E52+E53+E54</f>
        <v>47193.188000000002</v>
      </c>
      <c r="F51" s="685">
        <f t="shared" si="3"/>
        <v>73.329057259303809</v>
      </c>
      <c r="G51" s="2573"/>
      <c r="H51" s="758">
        <f>H52+H53+H54</f>
        <v>47193.188000000002</v>
      </c>
      <c r="I51" s="685">
        <f>H51/D51*100</f>
        <v>73.329057259303809</v>
      </c>
      <c r="J51" s="2576"/>
    </row>
    <row r="52" spans="1:10" ht="54" customHeight="1" x14ac:dyDescent="0.25">
      <c r="A52" s="2572"/>
      <c r="B52" s="1713"/>
      <c r="C52" s="235" t="s">
        <v>18</v>
      </c>
      <c r="D52" s="685">
        <f>D40</f>
        <v>4795.3100000000004</v>
      </c>
      <c r="E52" s="685">
        <f>E40</f>
        <v>4279.2929999999997</v>
      </c>
      <c r="F52" s="685">
        <f t="shared" si="3"/>
        <v>89.239131568136358</v>
      </c>
      <c r="G52" s="2574"/>
      <c r="H52" s="758">
        <f>H40</f>
        <v>4279.2929999999997</v>
      </c>
      <c r="I52" s="685">
        <f t="shared" ref="I52:I74" si="6">H52/D52*100</f>
        <v>89.239131568136358</v>
      </c>
      <c r="J52" s="2577"/>
    </row>
    <row r="53" spans="1:10" ht="73.5" customHeight="1" x14ac:dyDescent="0.25">
      <c r="A53" s="2572"/>
      <c r="B53" s="1713"/>
      <c r="C53" s="235" t="s">
        <v>16</v>
      </c>
      <c r="D53" s="685">
        <f>D41</f>
        <v>1598.43</v>
      </c>
      <c r="E53" s="685">
        <f>E41</f>
        <v>1426.431</v>
      </c>
      <c r="F53" s="685">
        <f t="shared" si="3"/>
        <v>89.239503763067503</v>
      </c>
      <c r="G53" s="2574"/>
      <c r="H53" s="758">
        <f>H41</f>
        <v>1426.431</v>
      </c>
      <c r="I53" s="685">
        <f t="shared" si="6"/>
        <v>89.239503763067503</v>
      </c>
      <c r="J53" s="2577"/>
    </row>
    <row r="54" spans="1:10" ht="94.5" customHeight="1" x14ac:dyDescent="0.25">
      <c r="A54" s="2572"/>
      <c r="B54" s="1713"/>
      <c r="C54" s="235" t="s">
        <v>19</v>
      </c>
      <c r="D54" s="685">
        <f>D24+D30+D32+D37+D42</f>
        <v>57964.359999999993</v>
      </c>
      <c r="E54" s="685">
        <f>E24+E30+E32+E37+E42</f>
        <v>41487.464</v>
      </c>
      <c r="F54" s="685">
        <f t="shared" si="3"/>
        <v>71.574091389950652</v>
      </c>
      <c r="G54" s="2575"/>
      <c r="H54" s="758">
        <f>H24+H30+H32+H37+H42</f>
        <v>41487.464</v>
      </c>
      <c r="I54" s="685">
        <f t="shared" si="6"/>
        <v>71.574091389950652</v>
      </c>
      <c r="J54" s="2578"/>
    </row>
    <row r="55" spans="1:10" ht="26.25" customHeight="1" x14ac:dyDescent="0.25">
      <c r="A55" s="1713" t="s">
        <v>1401</v>
      </c>
      <c r="B55" s="1713"/>
      <c r="C55" s="1713"/>
      <c r="D55" s="1713"/>
      <c r="E55" s="1713"/>
      <c r="F55" s="1713"/>
      <c r="G55" s="1713"/>
      <c r="H55" s="1713"/>
      <c r="I55" s="1713"/>
      <c r="J55" s="1713"/>
    </row>
    <row r="56" spans="1:10" ht="98.25" customHeight="1" x14ac:dyDescent="0.25">
      <c r="A56" s="1355" t="s">
        <v>9</v>
      </c>
      <c r="B56" s="1348" t="s">
        <v>735</v>
      </c>
      <c r="C56" s="1358" t="s">
        <v>19</v>
      </c>
      <c r="D56" s="685">
        <f>D57+D58</f>
        <v>227952.2</v>
      </c>
      <c r="E56" s="685">
        <f>E57+E58</f>
        <v>169875</v>
      </c>
      <c r="F56" s="685">
        <f t="shared" si="3"/>
        <v>74.522202461744172</v>
      </c>
      <c r="G56" s="136"/>
      <c r="H56" s="685">
        <f>H57+H58</f>
        <v>169875</v>
      </c>
      <c r="I56" s="685">
        <f t="shared" si="6"/>
        <v>74.522202461744172</v>
      </c>
      <c r="J56" s="1346"/>
    </row>
    <row r="57" spans="1:10" ht="137.25" customHeight="1" x14ac:dyDescent="0.25">
      <c r="A57" s="630" t="s">
        <v>21</v>
      </c>
      <c r="B57" s="654" t="s">
        <v>1402</v>
      </c>
      <c r="C57" s="812" t="s">
        <v>19</v>
      </c>
      <c r="D57" s="684">
        <v>227952.2</v>
      </c>
      <c r="E57" s="684">
        <v>169875</v>
      </c>
      <c r="F57" s="684">
        <f t="shared" si="3"/>
        <v>74.522202461744172</v>
      </c>
      <c r="G57" s="812" t="s">
        <v>1582</v>
      </c>
      <c r="H57" s="684">
        <v>169875</v>
      </c>
      <c r="I57" s="684">
        <f t="shared" si="6"/>
        <v>74.522202461744172</v>
      </c>
      <c r="J57" s="623"/>
    </row>
    <row r="58" spans="1:10" ht="119.25" customHeight="1" x14ac:dyDescent="0.25">
      <c r="A58" s="653" t="s">
        <v>26</v>
      </c>
      <c r="B58" s="622" t="s">
        <v>1403</v>
      </c>
      <c r="C58" s="528" t="s">
        <v>19</v>
      </c>
      <c r="D58" s="685">
        <v>0</v>
      </c>
      <c r="E58" s="685">
        <v>0</v>
      </c>
      <c r="F58" s="684">
        <v>0</v>
      </c>
      <c r="G58" s="649"/>
      <c r="H58" s="685">
        <v>0</v>
      </c>
      <c r="I58" s="684">
        <v>0</v>
      </c>
      <c r="J58" s="528" t="s">
        <v>1534</v>
      </c>
    </row>
    <row r="59" spans="1:10" ht="98.25" customHeight="1" x14ac:dyDescent="0.25">
      <c r="A59" s="847"/>
      <c r="B59" s="836" t="s">
        <v>70</v>
      </c>
      <c r="C59" s="843" t="s">
        <v>19</v>
      </c>
      <c r="D59" s="685">
        <f>D56</f>
        <v>227952.2</v>
      </c>
      <c r="E59" s="685">
        <f>E56</f>
        <v>169875</v>
      </c>
      <c r="F59" s="559">
        <f t="shared" ref="F59" si="7">E59/D59*100</f>
        <v>74.522202461744172</v>
      </c>
      <c r="G59" s="842"/>
      <c r="H59" s="685">
        <f>H56</f>
        <v>169875</v>
      </c>
      <c r="I59" s="685">
        <f t="shared" ref="I59" si="8">H59/D59*100</f>
        <v>74.522202461744172</v>
      </c>
      <c r="J59" s="252"/>
    </row>
    <row r="60" spans="1:10" ht="24.75" customHeight="1" x14ac:dyDescent="0.25">
      <c r="A60" s="1713" t="s">
        <v>1404</v>
      </c>
      <c r="B60" s="1713"/>
      <c r="C60" s="1713"/>
      <c r="D60" s="1713"/>
      <c r="E60" s="1713"/>
      <c r="F60" s="1713"/>
      <c r="G60" s="1713"/>
      <c r="H60" s="1713"/>
      <c r="I60" s="1713"/>
      <c r="J60" s="1713"/>
    </row>
    <row r="61" spans="1:10" ht="120.75" customHeight="1" x14ac:dyDescent="0.25">
      <c r="A61" s="845" t="s">
        <v>9</v>
      </c>
      <c r="B61" s="841" t="s">
        <v>1405</v>
      </c>
      <c r="C61" s="843" t="s">
        <v>19</v>
      </c>
      <c r="D61" s="840">
        <f>D64</f>
        <v>0</v>
      </c>
      <c r="E61" s="840">
        <f>E64</f>
        <v>0</v>
      </c>
      <c r="F61" s="840">
        <v>0</v>
      </c>
      <c r="G61" s="136"/>
      <c r="H61" s="840">
        <f>H64</f>
        <v>0</v>
      </c>
      <c r="I61" s="840">
        <v>0</v>
      </c>
      <c r="J61" s="838"/>
    </row>
    <row r="62" spans="1:10" ht="111.75" customHeight="1" x14ac:dyDescent="0.25">
      <c r="A62" s="844" t="s">
        <v>21</v>
      </c>
      <c r="B62" s="849" t="s">
        <v>1544</v>
      </c>
      <c r="C62" s="846" t="s">
        <v>19</v>
      </c>
      <c r="D62" s="840">
        <v>0</v>
      </c>
      <c r="E62" s="840">
        <v>0</v>
      </c>
      <c r="F62" s="840">
        <v>0</v>
      </c>
      <c r="G62" s="136"/>
      <c r="H62" s="840">
        <v>0</v>
      </c>
      <c r="I62" s="840">
        <v>0</v>
      </c>
      <c r="J62" s="846" t="s">
        <v>1534</v>
      </c>
    </row>
    <row r="63" spans="1:10" ht="117" customHeight="1" x14ac:dyDescent="0.25">
      <c r="A63" s="1356" t="s">
        <v>26</v>
      </c>
      <c r="B63" s="1345" t="s">
        <v>1545</v>
      </c>
      <c r="C63" s="1357" t="s">
        <v>19</v>
      </c>
      <c r="D63" s="1349">
        <v>0</v>
      </c>
      <c r="E63" s="1349">
        <v>0</v>
      </c>
      <c r="F63" s="1349">
        <v>0</v>
      </c>
      <c r="G63" s="136"/>
      <c r="H63" s="1349">
        <v>0</v>
      </c>
      <c r="I63" s="1349">
        <v>0</v>
      </c>
      <c r="J63" s="1357" t="s">
        <v>1534</v>
      </c>
    </row>
    <row r="64" spans="1:10" ht="105.75" customHeight="1" x14ac:dyDescent="0.25">
      <c r="A64" s="844" t="s">
        <v>27</v>
      </c>
      <c r="B64" s="849" t="s">
        <v>1406</v>
      </c>
      <c r="C64" s="846" t="s">
        <v>19</v>
      </c>
      <c r="D64" s="840">
        <v>0</v>
      </c>
      <c r="E64" s="840">
        <v>0</v>
      </c>
      <c r="F64" s="840">
        <v>0</v>
      </c>
      <c r="G64" s="136"/>
      <c r="H64" s="840">
        <v>0</v>
      </c>
      <c r="I64" s="840">
        <v>0</v>
      </c>
      <c r="J64" s="846" t="s">
        <v>1534</v>
      </c>
    </row>
    <row r="65" spans="1:10" ht="171.75" customHeight="1" x14ac:dyDescent="0.25">
      <c r="A65" s="847" t="s">
        <v>12</v>
      </c>
      <c r="B65" s="839" t="s">
        <v>1407</v>
      </c>
      <c r="C65" s="843" t="s">
        <v>16</v>
      </c>
      <c r="D65" s="559">
        <f>D66+D67</f>
        <v>4363</v>
      </c>
      <c r="E65" s="559">
        <f>E66+E67</f>
        <v>3193.3139999999999</v>
      </c>
      <c r="F65" s="559">
        <f>E65/D65*100</f>
        <v>73.190786156314459</v>
      </c>
      <c r="G65" s="255"/>
      <c r="H65" s="559">
        <f>H66+H67</f>
        <v>3193.3139999999999</v>
      </c>
      <c r="I65" s="559">
        <f>H65/D65*100</f>
        <v>73.190786156314459</v>
      </c>
      <c r="J65" s="686"/>
    </row>
    <row r="66" spans="1:10" ht="180.75" customHeight="1" x14ac:dyDescent="0.25">
      <c r="A66" s="848" t="s">
        <v>13</v>
      </c>
      <c r="B66" s="837" t="s">
        <v>1546</v>
      </c>
      <c r="C66" s="846" t="s">
        <v>16</v>
      </c>
      <c r="D66" s="199">
        <v>4363</v>
      </c>
      <c r="E66" s="199">
        <v>3193.3139999999999</v>
      </c>
      <c r="F66" s="199">
        <f>E66/D66*100</f>
        <v>73.190786156314459</v>
      </c>
      <c r="G66" s="846" t="s">
        <v>1582</v>
      </c>
      <c r="H66" s="1277">
        <f>E66</f>
        <v>3193.3139999999999</v>
      </c>
      <c r="I66" s="199">
        <f>H66/D66*100</f>
        <v>73.190786156314459</v>
      </c>
      <c r="J66" s="686"/>
    </row>
    <row r="67" spans="1:10" ht="104.25" customHeight="1" x14ac:dyDescent="0.25">
      <c r="A67" s="1359" t="s">
        <v>22</v>
      </c>
      <c r="B67" s="1347" t="s">
        <v>1547</v>
      </c>
      <c r="C67" s="1357" t="s">
        <v>19</v>
      </c>
      <c r="D67" s="1349">
        <v>0</v>
      </c>
      <c r="E67" s="1349">
        <v>0</v>
      </c>
      <c r="F67" s="1349">
        <v>0</v>
      </c>
      <c r="G67" s="136"/>
      <c r="H67" s="1349">
        <v>0</v>
      </c>
      <c r="I67" s="1349">
        <v>0</v>
      </c>
      <c r="J67" s="1357" t="s">
        <v>1534</v>
      </c>
    </row>
    <row r="68" spans="1:10" ht="29.25" customHeight="1" x14ac:dyDescent="0.25">
      <c r="A68" s="2572"/>
      <c r="B68" s="1713" t="s">
        <v>74</v>
      </c>
      <c r="C68" s="589" t="s">
        <v>15</v>
      </c>
      <c r="D68" s="1657">
        <f>D69+D70</f>
        <v>4363</v>
      </c>
      <c r="E68" s="1657">
        <f>E69+E70</f>
        <v>3193.3139999999999</v>
      </c>
      <c r="F68" s="1657">
        <f t="shared" ref="F68:F69" si="9">E68/D68*100</f>
        <v>73.190786156314459</v>
      </c>
      <c r="G68" s="1997"/>
      <c r="H68" s="1657">
        <f>H69+H70</f>
        <v>3193.3139999999999</v>
      </c>
      <c r="I68" s="1657">
        <f t="shared" ref="I68:I69" si="10">H68/D68*100</f>
        <v>73.190786156314459</v>
      </c>
      <c r="J68" s="2582"/>
    </row>
    <row r="69" spans="1:10" ht="75" customHeight="1" x14ac:dyDescent="0.25">
      <c r="A69" s="2572"/>
      <c r="B69" s="1713"/>
      <c r="C69" s="1662" t="s">
        <v>16</v>
      </c>
      <c r="D69" s="1657">
        <f>D65</f>
        <v>4363</v>
      </c>
      <c r="E69" s="1657">
        <f>E65</f>
        <v>3193.3139999999999</v>
      </c>
      <c r="F69" s="1657">
        <f t="shared" si="9"/>
        <v>73.190786156314459</v>
      </c>
      <c r="G69" s="1997"/>
      <c r="H69" s="1657">
        <f>H65</f>
        <v>3193.3139999999999</v>
      </c>
      <c r="I69" s="1657">
        <f t="shared" si="10"/>
        <v>73.190786156314459</v>
      </c>
      <c r="J69" s="2582"/>
    </row>
    <row r="70" spans="1:10" ht="107.25" customHeight="1" x14ac:dyDescent="0.25">
      <c r="A70" s="2572"/>
      <c r="B70" s="1713"/>
      <c r="C70" s="1662" t="s">
        <v>19</v>
      </c>
      <c r="D70" s="1657">
        <f>D61</f>
        <v>0</v>
      </c>
      <c r="E70" s="1657">
        <f>E61</f>
        <v>0</v>
      </c>
      <c r="F70" s="1657">
        <v>0</v>
      </c>
      <c r="G70" s="1997"/>
      <c r="H70" s="1657">
        <f>H61</f>
        <v>0</v>
      </c>
      <c r="I70" s="1657">
        <v>0</v>
      </c>
      <c r="J70" s="2582"/>
    </row>
    <row r="71" spans="1:10" ht="27.75" customHeight="1" x14ac:dyDescent="0.25">
      <c r="A71" s="2579"/>
      <c r="B71" s="2580" t="s">
        <v>71</v>
      </c>
      <c r="C71" s="589" t="s">
        <v>15</v>
      </c>
      <c r="D71" s="685">
        <f>D72+D73+D74</f>
        <v>297472.3</v>
      </c>
      <c r="E71" s="685">
        <f>E72+E73+E74</f>
        <v>220261.50200000001</v>
      </c>
      <c r="F71" s="685">
        <f t="shared" si="3"/>
        <v>74.044373879517522</v>
      </c>
      <c r="G71" s="2160"/>
      <c r="H71" s="685">
        <f>H72+H73+H74</f>
        <v>220261.50200000001</v>
      </c>
      <c r="I71" s="685">
        <f t="shared" si="6"/>
        <v>74.044373879517522</v>
      </c>
      <c r="J71" s="2581"/>
    </row>
    <row r="72" spans="1:10" ht="75" customHeight="1" x14ac:dyDescent="0.25">
      <c r="A72" s="2579"/>
      <c r="B72" s="2580"/>
      <c r="C72" s="1662" t="s">
        <v>18</v>
      </c>
      <c r="D72" s="685">
        <f>D52</f>
        <v>4795.3100000000004</v>
      </c>
      <c r="E72" s="685">
        <f>E52</f>
        <v>4279.2929999999997</v>
      </c>
      <c r="F72" s="685">
        <f t="shared" si="3"/>
        <v>89.239131568136358</v>
      </c>
      <c r="G72" s="2160"/>
      <c r="H72" s="685">
        <f>H52</f>
        <v>4279.2929999999997</v>
      </c>
      <c r="I72" s="685">
        <f t="shared" si="6"/>
        <v>89.239131568136358</v>
      </c>
      <c r="J72" s="2581"/>
    </row>
    <row r="73" spans="1:10" ht="78" customHeight="1" x14ac:dyDescent="0.25">
      <c r="A73" s="2579"/>
      <c r="B73" s="2580"/>
      <c r="C73" s="1662" t="s">
        <v>16</v>
      </c>
      <c r="D73" s="685">
        <f>D21+D53+D69</f>
        <v>6461.43</v>
      </c>
      <c r="E73" s="685">
        <f>E21+E53+E69</f>
        <v>4619.7449999999999</v>
      </c>
      <c r="F73" s="685">
        <f t="shared" si="3"/>
        <v>71.49725370390145</v>
      </c>
      <c r="G73" s="2160"/>
      <c r="H73" s="685">
        <f>H21+H53+H69</f>
        <v>4619.7449999999999</v>
      </c>
      <c r="I73" s="685">
        <f t="shared" si="6"/>
        <v>71.49725370390145</v>
      </c>
      <c r="J73" s="2581"/>
    </row>
    <row r="74" spans="1:10" ht="95.25" customHeight="1" x14ac:dyDescent="0.25">
      <c r="A74" s="2579"/>
      <c r="B74" s="2580"/>
      <c r="C74" s="1662" t="s">
        <v>19</v>
      </c>
      <c r="D74" s="685">
        <f>D22+D54+D59+D70</f>
        <v>286215.56</v>
      </c>
      <c r="E74" s="685">
        <f>E22+E54+E59+E70</f>
        <v>211362.46400000001</v>
      </c>
      <c r="F74" s="685">
        <f t="shared" si="3"/>
        <v>73.847300265576067</v>
      </c>
      <c r="G74" s="2160"/>
      <c r="H74" s="685">
        <f>H22+H54+H59+H70</f>
        <v>211362.46400000001</v>
      </c>
      <c r="I74" s="685">
        <f t="shared" si="6"/>
        <v>73.847300265576067</v>
      </c>
      <c r="J74" s="2581"/>
    </row>
  </sheetData>
  <mergeCells count="61">
    <mergeCell ref="A11:A13"/>
    <mergeCell ref="B11:B13"/>
    <mergeCell ref="G11:G13"/>
    <mergeCell ref="J11:J13"/>
    <mergeCell ref="A1:J1"/>
    <mergeCell ref="A2:J2"/>
    <mergeCell ref="A3:J3"/>
    <mergeCell ref="A7:J7"/>
    <mergeCell ref="A8:A10"/>
    <mergeCell ref="B8:B10"/>
    <mergeCell ref="G8:G10"/>
    <mergeCell ref="J8:J10"/>
    <mergeCell ref="A14:A16"/>
    <mergeCell ref="B14:B16"/>
    <mergeCell ref="G14:G16"/>
    <mergeCell ref="J14:J16"/>
    <mergeCell ref="A20:A22"/>
    <mergeCell ref="B20:B22"/>
    <mergeCell ref="G20:G22"/>
    <mergeCell ref="J20:J22"/>
    <mergeCell ref="A17:A19"/>
    <mergeCell ref="B17:B19"/>
    <mergeCell ref="G17:G19"/>
    <mergeCell ref="J17:J19"/>
    <mergeCell ref="J39:J42"/>
    <mergeCell ref="A23:J23"/>
    <mergeCell ref="A39:A42"/>
    <mergeCell ref="B39:B42"/>
    <mergeCell ref="G39:G42"/>
    <mergeCell ref="A35:A36"/>
    <mergeCell ref="B35:B36"/>
    <mergeCell ref="C35:C36"/>
    <mergeCell ref="D35:D36"/>
    <mergeCell ref="E35:E36"/>
    <mergeCell ref="F35:F36"/>
    <mergeCell ref="H35:H36"/>
    <mergeCell ref="I35:I36"/>
    <mergeCell ref="J35:J36"/>
    <mergeCell ref="G35:G36"/>
    <mergeCell ref="A43:A46"/>
    <mergeCell ref="B43:B46"/>
    <mergeCell ref="G43:G46"/>
    <mergeCell ref="J43:J46"/>
    <mergeCell ref="A47:A49"/>
    <mergeCell ref="B47:B49"/>
    <mergeCell ref="G47:G49"/>
    <mergeCell ref="J47:J49"/>
    <mergeCell ref="A51:A54"/>
    <mergeCell ref="B51:B54"/>
    <mergeCell ref="G51:G54"/>
    <mergeCell ref="J51:J54"/>
    <mergeCell ref="A71:A74"/>
    <mergeCell ref="B71:B74"/>
    <mergeCell ref="G71:G74"/>
    <mergeCell ref="J71:J74"/>
    <mergeCell ref="A55:J55"/>
    <mergeCell ref="A60:J60"/>
    <mergeCell ref="A68:A70"/>
    <mergeCell ref="B68:B70"/>
    <mergeCell ref="G68:G70"/>
    <mergeCell ref="J68:J70"/>
  </mergeCells>
  <pageMargins left="0.78740157480314965" right="0.39370078740157483" top="0.78740157480314965" bottom="0.78740157480314965" header="0.39370078740157483" footer="0.39370078740157483"/>
  <pageSetup paperSize="9" scale="62" firstPageNumber="137" orientation="landscape" useFirstPageNumber="1" r:id="rId1"/>
  <headerFooter>
    <oddFooter>&amp;R&amp;"Times New Roman,обычный"&amp;14&amp;P</oddFooter>
  </headerFooter>
  <rowBreaks count="2" manualBreakCount="2">
    <brk id="13" max="16383" man="1"/>
    <brk id="1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O94"/>
  <sheetViews>
    <sheetView view="pageBreakPreview" topLeftCell="A81" zoomScale="60" zoomScaleNormal="70" zoomScalePageLayoutView="60" workbookViewId="0">
      <selection activeCell="B77" sqref="B77:J77"/>
    </sheetView>
  </sheetViews>
  <sheetFormatPr defaultColWidth="8.7109375" defaultRowHeight="18" x14ac:dyDescent="0.25"/>
  <cols>
    <col min="1" max="1" width="8.7109375" style="33" customWidth="1"/>
    <col min="2" max="2" width="45.7109375" style="89" customWidth="1"/>
    <col min="3" max="3" width="15.7109375" style="89" customWidth="1"/>
    <col min="4" max="5" width="17.7109375" style="89" customWidth="1"/>
    <col min="6" max="6" width="12.7109375" style="89" customWidth="1"/>
    <col min="7" max="7" width="35.7109375" style="89" customWidth="1"/>
    <col min="8" max="8" width="17.7109375" style="89" customWidth="1"/>
    <col min="9" max="9" width="12.7109375" style="89" customWidth="1"/>
    <col min="10" max="10" width="30.7109375" style="89" customWidth="1"/>
    <col min="11" max="256" width="8.7109375" style="89"/>
    <col min="257" max="257" width="8.7109375" style="89" customWidth="1"/>
    <col min="258" max="258" width="45.7109375" style="89" customWidth="1"/>
    <col min="259" max="259" width="15.7109375" style="89" customWidth="1"/>
    <col min="260" max="261" width="17.7109375" style="89" customWidth="1"/>
    <col min="262" max="262" width="15.28515625" style="89" customWidth="1"/>
    <col min="263" max="263" width="35.7109375" style="89" customWidth="1"/>
    <col min="264" max="264" width="17.7109375" style="89" customWidth="1"/>
    <col min="265" max="265" width="15.28515625" style="89" customWidth="1"/>
    <col min="266" max="266" width="30.7109375" style="89" customWidth="1"/>
    <col min="267" max="512" width="8.7109375" style="89"/>
    <col min="513" max="513" width="8.7109375" style="89" customWidth="1"/>
    <col min="514" max="514" width="45.7109375" style="89" customWidth="1"/>
    <col min="515" max="515" width="15.7109375" style="89" customWidth="1"/>
    <col min="516" max="517" width="17.7109375" style="89" customWidth="1"/>
    <col min="518" max="518" width="15.28515625" style="89" customWidth="1"/>
    <col min="519" max="519" width="35.7109375" style="89" customWidth="1"/>
    <col min="520" max="520" width="17.7109375" style="89" customWidth="1"/>
    <col min="521" max="521" width="15.28515625" style="89" customWidth="1"/>
    <col min="522" max="522" width="30.7109375" style="89" customWidth="1"/>
    <col min="523" max="768" width="8.7109375" style="89"/>
    <col min="769" max="769" width="8.7109375" style="89" customWidth="1"/>
    <col min="770" max="770" width="45.7109375" style="89" customWidth="1"/>
    <col min="771" max="771" width="15.7109375" style="89" customWidth="1"/>
    <col min="772" max="773" width="17.7109375" style="89" customWidth="1"/>
    <col min="774" max="774" width="15.28515625" style="89" customWidth="1"/>
    <col min="775" max="775" width="35.7109375" style="89" customWidth="1"/>
    <col min="776" max="776" width="17.7109375" style="89" customWidth="1"/>
    <col min="777" max="777" width="15.28515625" style="89" customWidth="1"/>
    <col min="778" max="778" width="30.7109375" style="89" customWidth="1"/>
    <col min="779" max="1024" width="8.7109375" style="89"/>
    <col min="1025" max="1025" width="8.7109375" style="89" customWidth="1"/>
    <col min="1026" max="1026" width="45.7109375" style="89" customWidth="1"/>
    <col min="1027" max="1027" width="15.7109375" style="89" customWidth="1"/>
    <col min="1028" max="1029" width="17.7109375" style="89" customWidth="1"/>
    <col min="1030" max="1030" width="15.28515625" style="89" customWidth="1"/>
    <col min="1031" max="1031" width="35.7109375" style="89" customWidth="1"/>
    <col min="1032" max="1032" width="17.7109375" style="89" customWidth="1"/>
    <col min="1033" max="1033" width="15.28515625" style="89" customWidth="1"/>
    <col min="1034" max="1034" width="30.7109375" style="89" customWidth="1"/>
    <col min="1035" max="1280" width="8.7109375" style="89"/>
    <col min="1281" max="1281" width="8.7109375" style="89" customWidth="1"/>
    <col min="1282" max="1282" width="45.7109375" style="89" customWidth="1"/>
    <col min="1283" max="1283" width="15.7109375" style="89" customWidth="1"/>
    <col min="1284" max="1285" width="17.7109375" style="89" customWidth="1"/>
    <col min="1286" max="1286" width="15.28515625" style="89" customWidth="1"/>
    <col min="1287" max="1287" width="35.7109375" style="89" customWidth="1"/>
    <col min="1288" max="1288" width="17.7109375" style="89" customWidth="1"/>
    <col min="1289" max="1289" width="15.28515625" style="89" customWidth="1"/>
    <col min="1290" max="1290" width="30.7109375" style="89" customWidth="1"/>
    <col min="1291" max="1536" width="8.7109375" style="89"/>
    <col min="1537" max="1537" width="8.7109375" style="89" customWidth="1"/>
    <col min="1538" max="1538" width="45.7109375" style="89" customWidth="1"/>
    <col min="1539" max="1539" width="15.7109375" style="89" customWidth="1"/>
    <col min="1540" max="1541" width="17.7109375" style="89" customWidth="1"/>
    <col min="1542" max="1542" width="15.28515625" style="89" customWidth="1"/>
    <col min="1543" max="1543" width="35.7109375" style="89" customWidth="1"/>
    <col min="1544" max="1544" width="17.7109375" style="89" customWidth="1"/>
    <col min="1545" max="1545" width="15.28515625" style="89" customWidth="1"/>
    <col min="1546" max="1546" width="30.7109375" style="89" customWidth="1"/>
    <col min="1547" max="1792" width="8.7109375" style="89"/>
    <col min="1793" max="1793" width="8.7109375" style="89" customWidth="1"/>
    <col min="1794" max="1794" width="45.7109375" style="89" customWidth="1"/>
    <col min="1795" max="1795" width="15.7109375" style="89" customWidth="1"/>
    <col min="1796" max="1797" width="17.7109375" style="89" customWidth="1"/>
    <col min="1798" max="1798" width="15.28515625" style="89" customWidth="1"/>
    <col min="1799" max="1799" width="35.7109375" style="89" customWidth="1"/>
    <col min="1800" max="1800" width="17.7109375" style="89" customWidth="1"/>
    <col min="1801" max="1801" width="15.28515625" style="89" customWidth="1"/>
    <col min="1802" max="1802" width="30.7109375" style="89" customWidth="1"/>
    <col min="1803" max="2048" width="8.7109375" style="89"/>
    <col min="2049" max="2049" width="8.7109375" style="89" customWidth="1"/>
    <col min="2050" max="2050" width="45.7109375" style="89" customWidth="1"/>
    <col min="2051" max="2051" width="15.7109375" style="89" customWidth="1"/>
    <col min="2052" max="2053" width="17.7109375" style="89" customWidth="1"/>
    <col min="2054" max="2054" width="15.28515625" style="89" customWidth="1"/>
    <col min="2055" max="2055" width="35.7109375" style="89" customWidth="1"/>
    <col min="2056" max="2056" width="17.7109375" style="89" customWidth="1"/>
    <col min="2057" max="2057" width="15.28515625" style="89" customWidth="1"/>
    <col min="2058" max="2058" width="30.7109375" style="89" customWidth="1"/>
    <col min="2059" max="2304" width="8.7109375" style="89"/>
    <col min="2305" max="2305" width="8.7109375" style="89" customWidth="1"/>
    <col min="2306" max="2306" width="45.7109375" style="89" customWidth="1"/>
    <col min="2307" max="2307" width="15.7109375" style="89" customWidth="1"/>
    <col min="2308" max="2309" width="17.7109375" style="89" customWidth="1"/>
    <col min="2310" max="2310" width="15.28515625" style="89" customWidth="1"/>
    <col min="2311" max="2311" width="35.7109375" style="89" customWidth="1"/>
    <col min="2312" max="2312" width="17.7109375" style="89" customWidth="1"/>
    <col min="2313" max="2313" width="15.28515625" style="89" customWidth="1"/>
    <col min="2314" max="2314" width="30.7109375" style="89" customWidth="1"/>
    <col min="2315" max="2560" width="8.7109375" style="89"/>
    <col min="2561" max="2561" width="8.7109375" style="89" customWidth="1"/>
    <col min="2562" max="2562" width="45.7109375" style="89" customWidth="1"/>
    <col min="2563" max="2563" width="15.7109375" style="89" customWidth="1"/>
    <col min="2564" max="2565" width="17.7109375" style="89" customWidth="1"/>
    <col min="2566" max="2566" width="15.28515625" style="89" customWidth="1"/>
    <col min="2567" max="2567" width="35.7109375" style="89" customWidth="1"/>
    <col min="2568" max="2568" width="17.7109375" style="89" customWidth="1"/>
    <col min="2569" max="2569" width="15.28515625" style="89" customWidth="1"/>
    <col min="2570" max="2570" width="30.7109375" style="89" customWidth="1"/>
    <col min="2571" max="2816" width="8.7109375" style="89"/>
    <col min="2817" max="2817" width="8.7109375" style="89" customWidth="1"/>
    <col min="2818" max="2818" width="45.7109375" style="89" customWidth="1"/>
    <col min="2819" max="2819" width="15.7109375" style="89" customWidth="1"/>
    <col min="2820" max="2821" width="17.7109375" style="89" customWidth="1"/>
    <col min="2822" max="2822" width="15.28515625" style="89" customWidth="1"/>
    <col min="2823" max="2823" width="35.7109375" style="89" customWidth="1"/>
    <col min="2824" max="2824" width="17.7109375" style="89" customWidth="1"/>
    <col min="2825" max="2825" width="15.28515625" style="89" customWidth="1"/>
    <col min="2826" max="2826" width="30.7109375" style="89" customWidth="1"/>
    <col min="2827" max="3072" width="8.7109375" style="89"/>
    <col min="3073" max="3073" width="8.7109375" style="89" customWidth="1"/>
    <col min="3074" max="3074" width="45.7109375" style="89" customWidth="1"/>
    <col min="3075" max="3075" width="15.7109375" style="89" customWidth="1"/>
    <col min="3076" max="3077" width="17.7109375" style="89" customWidth="1"/>
    <col min="3078" max="3078" width="15.28515625" style="89" customWidth="1"/>
    <col min="3079" max="3079" width="35.7109375" style="89" customWidth="1"/>
    <col min="3080" max="3080" width="17.7109375" style="89" customWidth="1"/>
    <col min="3081" max="3081" width="15.28515625" style="89" customWidth="1"/>
    <col min="3082" max="3082" width="30.7109375" style="89" customWidth="1"/>
    <col min="3083" max="3328" width="8.7109375" style="89"/>
    <col min="3329" max="3329" width="8.7109375" style="89" customWidth="1"/>
    <col min="3330" max="3330" width="45.7109375" style="89" customWidth="1"/>
    <col min="3331" max="3331" width="15.7109375" style="89" customWidth="1"/>
    <col min="3332" max="3333" width="17.7109375" style="89" customWidth="1"/>
    <col min="3334" max="3334" width="15.28515625" style="89" customWidth="1"/>
    <col min="3335" max="3335" width="35.7109375" style="89" customWidth="1"/>
    <col min="3336" max="3336" width="17.7109375" style="89" customWidth="1"/>
    <col min="3337" max="3337" width="15.28515625" style="89" customWidth="1"/>
    <col min="3338" max="3338" width="30.7109375" style="89" customWidth="1"/>
    <col min="3339" max="3584" width="8.7109375" style="89"/>
    <col min="3585" max="3585" width="8.7109375" style="89" customWidth="1"/>
    <col min="3586" max="3586" width="45.7109375" style="89" customWidth="1"/>
    <col min="3587" max="3587" width="15.7109375" style="89" customWidth="1"/>
    <col min="3588" max="3589" width="17.7109375" style="89" customWidth="1"/>
    <col min="3590" max="3590" width="15.28515625" style="89" customWidth="1"/>
    <col min="3591" max="3591" width="35.7109375" style="89" customWidth="1"/>
    <col min="3592" max="3592" width="17.7109375" style="89" customWidth="1"/>
    <col min="3593" max="3593" width="15.28515625" style="89" customWidth="1"/>
    <col min="3594" max="3594" width="30.7109375" style="89" customWidth="1"/>
    <col min="3595" max="3840" width="8.7109375" style="89"/>
    <col min="3841" max="3841" width="8.7109375" style="89" customWidth="1"/>
    <col min="3842" max="3842" width="45.7109375" style="89" customWidth="1"/>
    <col min="3843" max="3843" width="15.7109375" style="89" customWidth="1"/>
    <col min="3844" max="3845" width="17.7109375" style="89" customWidth="1"/>
    <col min="3846" max="3846" width="15.28515625" style="89" customWidth="1"/>
    <col min="3847" max="3847" width="35.7109375" style="89" customWidth="1"/>
    <col min="3848" max="3848" width="17.7109375" style="89" customWidth="1"/>
    <col min="3849" max="3849" width="15.28515625" style="89" customWidth="1"/>
    <col min="3850" max="3850" width="30.7109375" style="89" customWidth="1"/>
    <col min="3851" max="4096" width="8.7109375" style="89"/>
    <col min="4097" max="4097" width="8.7109375" style="89" customWidth="1"/>
    <col min="4098" max="4098" width="45.7109375" style="89" customWidth="1"/>
    <col min="4099" max="4099" width="15.7109375" style="89" customWidth="1"/>
    <col min="4100" max="4101" width="17.7109375" style="89" customWidth="1"/>
    <col min="4102" max="4102" width="15.28515625" style="89" customWidth="1"/>
    <col min="4103" max="4103" width="35.7109375" style="89" customWidth="1"/>
    <col min="4104" max="4104" width="17.7109375" style="89" customWidth="1"/>
    <col min="4105" max="4105" width="15.28515625" style="89" customWidth="1"/>
    <col min="4106" max="4106" width="30.7109375" style="89" customWidth="1"/>
    <col min="4107" max="4352" width="8.7109375" style="89"/>
    <col min="4353" max="4353" width="8.7109375" style="89" customWidth="1"/>
    <col min="4354" max="4354" width="45.7109375" style="89" customWidth="1"/>
    <col min="4355" max="4355" width="15.7109375" style="89" customWidth="1"/>
    <col min="4356" max="4357" width="17.7109375" style="89" customWidth="1"/>
    <col min="4358" max="4358" width="15.28515625" style="89" customWidth="1"/>
    <col min="4359" max="4359" width="35.7109375" style="89" customWidth="1"/>
    <col min="4360" max="4360" width="17.7109375" style="89" customWidth="1"/>
    <col min="4361" max="4361" width="15.28515625" style="89" customWidth="1"/>
    <col min="4362" max="4362" width="30.7109375" style="89" customWidth="1"/>
    <col min="4363" max="4608" width="8.7109375" style="89"/>
    <col min="4609" max="4609" width="8.7109375" style="89" customWidth="1"/>
    <col min="4610" max="4610" width="45.7109375" style="89" customWidth="1"/>
    <col min="4611" max="4611" width="15.7109375" style="89" customWidth="1"/>
    <col min="4612" max="4613" width="17.7109375" style="89" customWidth="1"/>
    <col min="4614" max="4614" width="15.28515625" style="89" customWidth="1"/>
    <col min="4615" max="4615" width="35.7109375" style="89" customWidth="1"/>
    <col min="4616" max="4616" width="17.7109375" style="89" customWidth="1"/>
    <col min="4617" max="4617" width="15.28515625" style="89" customWidth="1"/>
    <col min="4618" max="4618" width="30.7109375" style="89" customWidth="1"/>
    <col min="4619" max="4864" width="8.7109375" style="89"/>
    <col min="4865" max="4865" width="8.7109375" style="89" customWidth="1"/>
    <col min="4866" max="4866" width="45.7109375" style="89" customWidth="1"/>
    <col min="4867" max="4867" width="15.7109375" style="89" customWidth="1"/>
    <col min="4868" max="4869" width="17.7109375" style="89" customWidth="1"/>
    <col min="4870" max="4870" width="15.28515625" style="89" customWidth="1"/>
    <col min="4871" max="4871" width="35.7109375" style="89" customWidth="1"/>
    <col min="4872" max="4872" width="17.7109375" style="89" customWidth="1"/>
    <col min="4873" max="4873" width="15.28515625" style="89" customWidth="1"/>
    <col min="4874" max="4874" width="30.7109375" style="89" customWidth="1"/>
    <col min="4875" max="5120" width="8.7109375" style="89"/>
    <col min="5121" max="5121" width="8.7109375" style="89" customWidth="1"/>
    <col min="5122" max="5122" width="45.7109375" style="89" customWidth="1"/>
    <col min="5123" max="5123" width="15.7109375" style="89" customWidth="1"/>
    <col min="5124" max="5125" width="17.7109375" style="89" customWidth="1"/>
    <col min="5126" max="5126" width="15.28515625" style="89" customWidth="1"/>
    <col min="5127" max="5127" width="35.7109375" style="89" customWidth="1"/>
    <col min="5128" max="5128" width="17.7109375" style="89" customWidth="1"/>
    <col min="5129" max="5129" width="15.28515625" style="89" customWidth="1"/>
    <col min="5130" max="5130" width="30.7109375" style="89" customWidth="1"/>
    <col min="5131" max="5376" width="8.7109375" style="89"/>
    <col min="5377" max="5377" width="8.7109375" style="89" customWidth="1"/>
    <col min="5378" max="5378" width="45.7109375" style="89" customWidth="1"/>
    <col min="5379" max="5379" width="15.7109375" style="89" customWidth="1"/>
    <col min="5380" max="5381" width="17.7109375" style="89" customWidth="1"/>
    <col min="5382" max="5382" width="15.28515625" style="89" customWidth="1"/>
    <col min="5383" max="5383" width="35.7109375" style="89" customWidth="1"/>
    <col min="5384" max="5384" width="17.7109375" style="89" customWidth="1"/>
    <col min="5385" max="5385" width="15.28515625" style="89" customWidth="1"/>
    <col min="5386" max="5386" width="30.7109375" style="89" customWidth="1"/>
    <col min="5387" max="5632" width="8.7109375" style="89"/>
    <col min="5633" max="5633" width="8.7109375" style="89" customWidth="1"/>
    <col min="5634" max="5634" width="45.7109375" style="89" customWidth="1"/>
    <col min="5635" max="5635" width="15.7109375" style="89" customWidth="1"/>
    <col min="5636" max="5637" width="17.7109375" style="89" customWidth="1"/>
    <col min="5638" max="5638" width="15.28515625" style="89" customWidth="1"/>
    <col min="5639" max="5639" width="35.7109375" style="89" customWidth="1"/>
    <col min="5640" max="5640" width="17.7109375" style="89" customWidth="1"/>
    <col min="5641" max="5641" width="15.28515625" style="89" customWidth="1"/>
    <col min="5642" max="5642" width="30.7109375" style="89" customWidth="1"/>
    <col min="5643" max="5888" width="8.7109375" style="89"/>
    <col min="5889" max="5889" width="8.7109375" style="89" customWidth="1"/>
    <col min="5890" max="5890" width="45.7109375" style="89" customWidth="1"/>
    <col min="5891" max="5891" width="15.7109375" style="89" customWidth="1"/>
    <col min="5892" max="5893" width="17.7109375" style="89" customWidth="1"/>
    <col min="5894" max="5894" width="15.28515625" style="89" customWidth="1"/>
    <col min="5895" max="5895" width="35.7109375" style="89" customWidth="1"/>
    <col min="5896" max="5896" width="17.7109375" style="89" customWidth="1"/>
    <col min="5897" max="5897" width="15.28515625" style="89" customWidth="1"/>
    <col min="5898" max="5898" width="30.7109375" style="89" customWidth="1"/>
    <col min="5899" max="6144" width="8.7109375" style="89"/>
    <col min="6145" max="6145" width="8.7109375" style="89" customWidth="1"/>
    <col min="6146" max="6146" width="45.7109375" style="89" customWidth="1"/>
    <col min="6147" max="6147" width="15.7109375" style="89" customWidth="1"/>
    <col min="6148" max="6149" width="17.7109375" style="89" customWidth="1"/>
    <col min="6150" max="6150" width="15.28515625" style="89" customWidth="1"/>
    <col min="6151" max="6151" width="35.7109375" style="89" customWidth="1"/>
    <col min="6152" max="6152" width="17.7109375" style="89" customWidth="1"/>
    <col min="6153" max="6153" width="15.28515625" style="89" customWidth="1"/>
    <col min="6154" max="6154" width="30.7109375" style="89" customWidth="1"/>
    <col min="6155" max="6400" width="8.7109375" style="89"/>
    <col min="6401" max="6401" width="8.7109375" style="89" customWidth="1"/>
    <col min="6402" max="6402" width="45.7109375" style="89" customWidth="1"/>
    <col min="6403" max="6403" width="15.7109375" style="89" customWidth="1"/>
    <col min="6404" max="6405" width="17.7109375" style="89" customWidth="1"/>
    <col min="6406" max="6406" width="15.28515625" style="89" customWidth="1"/>
    <col min="6407" max="6407" width="35.7109375" style="89" customWidth="1"/>
    <col min="6408" max="6408" width="17.7109375" style="89" customWidth="1"/>
    <col min="6409" max="6409" width="15.28515625" style="89" customWidth="1"/>
    <col min="6410" max="6410" width="30.7109375" style="89" customWidth="1"/>
    <col min="6411" max="6656" width="8.7109375" style="89"/>
    <col min="6657" max="6657" width="8.7109375" style="89" customWidth="1"/>
    <col min="6658" max="6658" width="45.7109375" style="89" customWidth="1"/>
    <col min="6659" max="6659" width="15.7109375" style="89" customWidth="1"/>
    <col min="6660" max="6661" width="17.7109375" style="89" customWidth="1"/>
    <col min="6662" max="6662" width="15.28515625" style="89" customWidth="1"/>
    <col min="6663" max="6663" width="35.7109375" style="89" customWidth="1"/>
    <col min="6664" max="6664" width="17.7109375" style="89" customWidth="1"/>
    <col min="6665" max="6665" width="15.28515625" style="89" customWidth="1"/>
    <col min="6666" max="6666" width="30.7109375" style="89" customWidth="1"/>
    <col min="6667" max="6912" width="8.7109375" style="89"/>
    <col min="6913" max="6913" width="8.7109375" style="89" customWidth="1"/>
    <col min="6914" max="6914" width="45.7109375" style="89" customWidth="1"/>
    <col min="6915" max="6915" width="15.7109375" style="89" customWidth="1"/>
    <col min="6916" max="6917" width="17.7109375" style="89" customWidth="1"/>
    <col min="6918" max="6918" width="15.28515625" style="89" customWidth="1"/>
    <col min="6919" max="6919" width="35.7109375" style="89" customWidth="1"/>
    <col min="6920" max="6920" width="17.7109375" style="89" customWidth="1"/>
    <col min="6921" max="6921" width="15.28515625" style="89" customWidth="1"/>
    <col min="6922" max="6922" width="30.7109375" style="89" customWidth="1"/>
    <col min="6923" max="7168" width="8.7109375" style="89"/>
    <col min="7169" max="7169" width="8.7109375" style="89" customWidth="1"/>
    <col min="7170" max="7170" width="45.7109375" style="89" customWidth="1"/>
    <col min="7171" max="7171" width="15.7109375" style="89" customWidth="1"/>
    <col min="7172" max="7173" width="17.7109375" style="89" customWidth="1"/>
    <col min="7174" max="7174" width="15.28515625" style="89" customWidth="1"/>
    <col min="7175" max="7175" width="35.7109375" style="89" customWidth="1"/>
    <col min="7176" max="7176" width="17.7109375" style="89" customWidth="1"/>
    <col min="7177" max="7177" width="15.28515625" style="89" customWidth="1"/>
    <col min="7178" max="7178" width="30.7109375" style="89" customWidth="1"/>
    <col min="7179" max="7424" width="8.7109375" style="89"/>
    <col min="7425" max="7425" width="8.7109375" style="89" customWidth="1"/>
    <col min="7426" max="7426" width="45.7109375" style="89" customWidth="1"/>
    <col min="7427" max="7427" width="15.7109375" style="89" customWidth="1"/>
    <col min="7428" max="7429" width="17.7109375" style="89" customWidth="1"/>
    <col min="7430" max="7430" width="15.28515625" style="89" customWidth="1"/>
    <col min="7431" max="7431" width="35.7109375" style="89" customWidth="1"/>
    <col min="7432" max="7432" width="17.7109375" style="89" customWidth="1"/>
    <col min="7433" max="7433" width="15.28515625" style="89" customWidth="1"/>
    <col min="7434" max="7434" width="30.7109375" style="89" customWidth="1"/>
    <col min="7435" max="7680" width="8.7109375" style="89"/>
    <col min="7681" max="7681" width="8.7109375" style="89" customWidth="1"/>
    <col min="7682" max="7682" width="45.7109375" style="89" customWidth="1"/>
    <col min="7683" max="7683" width="15.7109375" style="89" customWidth="1"/>
    <col min="7684" max="7685" width="17.7109375" style="89" customWidth="1"/>
    <col min="7686" max="7686" width="15.28515625" style="89" customWidth="1"/>
    <col min="7687" max="7687" width="35.7109375" style="89" customWidth="1"/>
    <col min="7688" max="7688" width="17.7109375" style="89" customWidth="1"/>
    <col min="7689" max="7689" width="15.28515625" style="89" customWidth="1"/>
    <col min="7690" max="7690" width="30.7109375" style="89" customWidth="1"/>
    <col min="7691" max="7936" width="8.7109375" style="89"/>
    <col min="7937" max="7937" width="8.7109375" style="89" customWidth="1"/>
    <col min="7938" max="7938" width="45.7109375" style="89" customWidth="1"/>
    <col min="7939" max="7939" width="15.7109375" style="89" customWidth="1"/>
    <col min="7940" max="7941" width="17.7109375" style="89" customWidth="1"/>
    <col min="7942" max="7942" width="15.28515625" style="89" customWidth="1"/>
    <col min="7943" max="7943" width="35.7109375" style="89" customWidth="1"/>
    <col min="7944" max="7944" width="17.7109375" style="89" customWidth="1"/>
    <col min="7945" max="7945" width="15.28515625" style="89" customWidth="1"/>
    <col min="7946" max="7946" width="30.7109375" style="89" customWidth="1"/>
    <col min="7947" max="8192" width="8.7109375" style="89"/>
    <col min="8193" max="8193" width="8.7109375" style="89" customWidth="1"/>
    <col min="8194" max="8194" width="45.7109375" style="89" customWidth="1"/>
    <col min="8195" max="8195" width="15.7109375" style="89" customWidth="1"/>
    <col min="8196" max="8197" width="17.7109375" style="89" customWidth="1"/>
    <col min="8198" max="8198" width="15.28515625" style="89" customWidth="1"/>
    <col min="8199" max="8199" width="35.7109375" style="89" customWidth="1"/>
    <col min="8200" max="8200" width="17.7109375" style="89" customWidth="1"/>
    <col min="8201" max="8201" width="15.28515625" style="89" customWidth="1"/>
    <col min="8202" max="8202" width="30.7109375" style="89" customWidth="1"/>
    <col min="8203" max="8448" width="8.7109375" style="89"/>
    <col min="8449" max="8449" width="8.7109375" style="89" customWidth="1"/>
    <col min="8450" max="8450" width="45.7109375" style="89" customWidth="1"/>
    <col min="8451" max="8451" width="15.7109375" style="89" customWidth="1"/>
    <col min="8452" max="8453" width="17.7109375" style="89" customWidth="1"/>
    <col min="8454" max="8454" width="15.28515625" style="89" customWidth="1"/>
    <col min="8455" max="8455" width="35.7109375" style="89" customWidth="1"/>
    <col min="8456" max="8456" width="17.7109375" style="89" customWidth="1"/>
    <col min="8457" max="8457" width="15.28515625" style="89" customWidth="1"/>
    <col min="8458" max="8458" width="30.7109375" style="89" customWidth="1"/>
    <col min="8459" max="8704" width="8.7109375" style="89"/>
    <col min="8705" max="8705" width="8.7109375" style="89" customWidth="1"/>
    <col min="8706" max="8706" width="45.7109375" style="89" customWidth="1"/>
    <col min="8707" max="8707" width="15.7109375" style="89" customWidth="1"/>
    <col min="8708" max="8709" width="17.7109375" style="89" customWidth="1"/>
    <col min="8710" max="8710" width="15.28515625" style="89" customWidth="1"/>
    <col min="8711" max="8711" width="35.7109375" style="89" customWidth="1"/>
    <col min="8712" max="8712" width="17.7109375" style="89" customWidth="1"/>
    <col min="8713" max="8713" width="15.28515625" style="89" customWidth="1"/>
    <col min="8714" max="8714" width="30.7109375" style="89" customWidth="1"/>
    <col min="8715" max="8960" width="8.7109375" style="89"/>
    <col min="8961" max="8961" width="8.7109375" style="89" customWidth="1"/>
    <col min="8962" max="8962" width="45.7109375" style="89" customWidth="1"/>
    <col min="8963" max="8963" width="15.7109375" style="89" customWidth="1"/>
    <col min="8964" max="8965" width="17.7109375" style="89" customWidth="1"/>
    <col min="8966" max="8966" width="15.28515625" style="89" customWidth="1"/>
    <col min="8967" max="8967" width="35.7109375" style="89" customWidth="1"/>
    <col min="8968" max="8968" width="17.7109375" style="89" customWidth="1"/>
    <col min="8969" max="8969" width="15.28515625" style="89" customWidth="1"/>
    <col min="8970" max="8970" width="30.7109375" style="89" customWidth="1"/>
    <col min="8971" max="9216" width="8.7109375" style="89"/>
    <col min="9217" max="9217" width="8.7109375" style="89" customWidth="1"/>
    <col min="9218" max="9218" width="45.7109375" style="89" customWidth="1"/>
    <col min="9219" max="9219" width="15.7109375" style="89" customWidth="1"/>
    <col min="9220" max="9221" width="17.7109375" style="89" customWidth="1"/>
    <col min="9222" max="9222" width="15.28515625" style="89" customWidth="1"/>
    <col min="9223" max="9223" width="35.7109375" style="89" customWidth="1"/>
    <col min="9224" max="9224" width="17.7109375" style="89" customWidth="1"/>
    <col min="9225" max="9225" width="15.28515625" style="89" customWidth="1"/>
    <col min="9226" max="9226" width="30.7109375" style="89" customWidth="1"/>
    <col min="9227" max="9472" width="8.7109375" style="89"/>
    <col min="9473" max="9473" width="8.7109375" style="89" customWidth="1"/>
    <col min="9474" max="9474" width="45.7109375" style="89" customWidth="1"/>
    <col min="9475" max="9475" width="15.7109375" style="89" customWidth="1"/>
    <col min="9476" max="9477" width="17.7109375" style="89" customWidth="1"/>
    <col min="9478" max="9478" width="15.28515625" style="89" customWidth="1"/>
    <col min="9479" max="9479" width="35.7109375" style="89" customWidth="1"/>
    <col min="9480" max="9480" width="17.7109375" style="89" customWidth="1"/>
    <col min="9481" max="9481" width="15.28515625" style="89" customWidth="1"/>
    <col min="9482" max="9482" width="30.7109375" style="89" customWidth="1"/>
    <col min="9483" max="9728" width="8.7109375" style="89"/>
    <col min="9729" max="9729" width="8.7109375" style="89" customWidth="1"/>
    <col min="9730" max="9730" width="45.7109375" style="89" customWidth="1"/>
    <col min="9731" max="9731" width="15.7109375" style="89" customWidth="1"/>
    <col min="9732" max="9733" width="17.7109375" style="89" customWidth="1"/>
    <col min="9734" max="9734" width="15.28515625" style="89" customWidth="1"/>
    <col min="9735" max="9735" width="35.7109375" style="89" customWidth="1"/>
    <col min="9736" max="9736" width="17.7109375" style="89" customWidth="1"/>
    <col min="9737" max="9737" width="15.28515625" style="89" customWidth="1"/>
    <col min="9738" max="9738" width="30.7109375" style="89" customWidth="1"/>
    <col min="9739" max="9984" width="8.7109375" style="89"/>
    <col min="9985" max="9985" width="8.7109375" style="89" customWidth="1"/>
    <col min="9986" max="9986" width="45.7109375" style="89" customWidth="1"/>
    <col min="9987" max="9987" width="15.7109375" style="89" customWidth="1"/>
    <col min="9988" max="9989" width="17.7109375" style="89" customWidth="1"/>
    <col min="9990" max="9990" width="15.28515625" style="89" customWidth="1"/>
    <col min="9991" max="9991" width="35.7109375" style="89" customWidth="1"/>
    <col min="9992" max="9992" width="17.7109375" style="89" customWidth="1"/>
    <col min="9993" max="9993" width="15.28515625" style="89" customWidth="1"/>
    <col min="9994" max="9994" width="30.7109375" style="89" customWidth="1"/>
    <col min="9995" max="10240" width="8.7109375" style="89"/>
    <col min="10241" max="10241" width="8.7109375" style="89" customWidth="1"/>
    <col min="10242" max="10242" width="45.7109375" style="89" customWidth="1"/>
    <col min="10243" max="10243" width="15.7109375" style="89" customWidth="1"/>
    <col min="10244" max="10245" width="17.7109375" style="89" customWidth="1"/>
    <col min="10246" max="10246" width="15.28515625" style="89" customWidth="1"/>
    <col min="10247" max="10247" width="35.7109375" style="89" customWidth="1"/>
    <col min="10248" max="10248" width="17.7109375" style="89" customWidth="1"/>
    <col min="10249" max="10249" width="15.28515625" style="89" customWidth="1"/>
    <col min="10250" max="10250" width="30.7109375" style="89" customWidth="1"/>
    <col min="10251" max="10496" width="8.7109375" style="89"/>
    <col min="10497" max="10497" width="8.7109375" style="89" customWidth="1"/>
    <col min="10498" max="10498" width="45.7109375" style="89" customWidth="1"/>
    <col min="10499" max="10499" width="15.7109375" style="89" customWidth="1"/>
    <col min="10500" max="10501" width="17.7109375" style="89" customWidth="1"/>
    <col min="10502" max="10502" width="15.28515625" style="89" customWidth="1"/>
    <col min="10503" max="10503" width="35.7109375" style="89" customWidth="1"/>
    <col min="10504" max="10504" width="17.7109375" style="89" customWidth="1"/>
    <col min="10505" max="10505" width="15.28515625" style="89" customWidth="1"/>
    <col min="10506" max="10506" width="30.7109375" style="89" customWidth="1"/>
    <col min="10507" max="10752" width="8.7109375" style="89"/>
    <col min="10753" max="10753" width="8.7109375" style="89" customWidth="1"/>
    <col min="10754" max="10754" width="45.7109375" style="89" customWidth="1"/>
    <col min="10755" max="10755" width="15.7109375" style="89" customWidth="1"/>
    <col min="10756" max="10757" width="17.7109375" style="89" customWidth="1"/>
    <col min="10758" max="10758" width="15.28515625" style="89" customWidth="1"/>
    <col min="10759" max="10759" width="35.7109375" style="89" customWidth="1"/>
    <col min="10760" max="10760" width="17.7109375" style="89" customWidth="1"/>
    <col min="10761" max="10761" width="15.28515625" style="89" customWidth="1"/>
    <col min="10762" max="10762" width="30.7109375" style="89" customWidth="1"/>
    <col min="10763" max="11008" width="8.7109375" style="89"/>
    <col min="11009" max="11009" width="8.7109375" style="89" customWidth="1"/>
    <col min="11010" max="11010" width="45.7109375" style="89" customWidth="1"/>
    <col min="11011" max="11011" width="15.7109375" style="89" customWidth="1"/>
    <col min="11012" max="11013" width="17.7109375" style="89" customWidth="1"/>
    <col min="11014" max="11014" width="15.28515625" style="89" customWidth="1"/>
    <col min="11015" max="11015" width="35.7109375" style="89" customWidth="1"/>
    <col min="11016" max="11016" width="17.7109375" style="89" customWidth="1"/>
    <col min="11017" max="11017" width="15.28515625" style="89" customWidth="1"/>
    <col min="11018" max="11018" width="30.7109375" style="89" customWidth="1"/>
    <col min="11019" max="11264" width="8.7109375" style="89"/>
    <col min="11265" max="11265" width="8.7109375" style="89" customWidth="1"/>
    <col min="11266" max="11266" width="45.7109375" style="89" customWidth="1"/>
    <col min="11267" max="11267" width="15.7109375" style="89" customWidth="1"/>
    <col min="11268" max="11269" width="17.7109375" style="89" customWidth="1"/>
    <col min="11270" max="11270" width="15.28515625" style="89" customWidth="1"/>
    <col min="11271" max="11271" width="35.7109375" style="89" customWidth="1"/>
    <col min="11272" max="11272" width="17.7109375" style="89" customWidth="1"/>
    <col min="11273" max="11273" width="15.28515625" style="89" customWidth="1"/>
    <col min="11274" max="11274" width="30.7109375" style="89" customWidth="1"/>
    <col min="11275" max="11520" width="8.7109375" style="89"/>
    <col min="11521" max="11521" width="8.7109375" style="89" customWidth="1"/>
    <col min="11522" max="11522" width="45.7109375" style="89" customWidth="1"/>
    <col min="11523" max="11523" width="15.7109375" style="89" customWidth="1"/>
    <col min="11524" max="11525" width="17.7109375" style="89" customWidth="1"/>
    <col min="11526" max="11526" width="15.28515625" style="89" customWidth="1"/>
    <col min="11527" max="11527" width="35.7109375" style="89" customWidth="1"/>
    <col min="11528" max="11528" width="17.7109375" style="89" customWidth="1"/>
    <col min="11529" max="11529" width="15.28515625" style="89" customWidth="1"/>
    <col min="11530" max="11530" width="30.7109375" style="89" customWidth="1"/>
    <col min="11531" max="11776" width="8.7109375" style="89"/>
    <col min="11777" max="11777" width="8.7109375" style="89" customWidth="1"/>
    <col min="11778" max="11778" width="45.7109375" style="89" customWidth="1"/>
    <col min="11779" max="11779" width="15.7109375" style="89" customWidth="1"/>
    <col min="11780" max="11781" width="17.7109375" style="89" customWidth="1"/>
    <col min="11782" max="11782" width="15.28515625" style="89" customWidth="1"/>
    <col min="11783" max="11783" width="35.7109375" style="89" customWidth="1"/>
    <col min="11784" max="11784" width="17.7109375" style="89" customWidth="1"/>
    <col min="11785" max="11785" width="15.28515625" style="89" customWidth="1"/>
    <col min="11786" max="11786" width="30.7109375" style="89" customWidth="1"/>
    <col min="11787" max="12032" width="8.7109375" style="89"/>
    <col min="12033" max="12033" width="8.7109375" style="89" customWidth="1"/>
    <col min="12034" max="12034" width="45.7109375" style="89" customWidth="1"/>
    <col min="12035" max="12035" width="15.7109375" style="89" customWidth="1"/>
    <col min="12036" max="12037" width="17.7109375" style="89" customWidth="1"/>
    <col min="12038" max="12038" width="15.28515625" style="89" customWidth="1"/>
    <col min="12039" max="12039" width="35.7109375" style="89" customWidth="1"/>
    <col min="12040" max="12040" width="17.7109375" style="89" customWidth="1"/>
    <col min="12041" max="12041" width="15.28515625" style="89" customWidth="1"/>
    <col min="12042" max="12042" width="30.7109375" style="89" customWidth="1"/>
    <col min="12043" max="12288" width="8.7109375" style="89"/>
    <col min="12289" max="12289" width="8.7109375" style="89" customWidth="1"/>
    <col min="12290" max="12290" width="45.7109375" style="89" customWidth="1"/>
    <col min="12291" max="12291" width="15.7109375" style="89" customWidth="1"/>
    <col min="12292" max="12293" width="17.7109375" style="89" customWidth="1"/>
    <col min="12294" max="12294" width="15.28515625" style="89" customWidth="1"/>
    <col min="12295" max="12295" width="35.7109375" style="89" customWidth="1"/>
    <col min="12296" max="12296" width="17.7109375" style="89" customWidth="1"/>
    <col min="12297" max="12297" width="15.28515625" style="89" customWidth="1"/>
    <col min="12298" max="12298" width="30.7109375" style="89" customWidth="1"/>
    <col min="12299" max="12544" width="8.7109375" style="89"/>
    <col min="12545" max="12545" width="8.7109375" style="89" customWidth="1"/>
    <col min="12546" max="12546" width="45.7109375" style="89" customWidth="1"/>
    <col min="12547" max="12547" width="15.7109375" style="89" customWidth="1"/>
    <col min="12548" max="12549" width="17.7109375" style="89" customWidth="1"/>
    <col min="12550" max="12550" width="15.28515625" style="89" customWidth="1"/>
    <col min="12551" max="12551" width="35.7109375" style="89" customWidth="1"/>
    <col min="12552" max="12552" width="17.7109375" style="89" customWidth="1"/>
    <col min="12553" max="12553" width="15.28515625" style="89" customWidth="1"/>
    <col min="12554" max="12554" width="30.7109375" style="89" customWidth="1"/>
    <col min="12555" max="12800" width="8.7109375" style="89"/>
    <col min="12801" max="12801" width="8.7109375" style="89" customWidth="1"/>
    <col min="12802" max="12802" width="45.7109375" style="89" customWidth="1"/>
    <col min="12803" max="12803" width="15.7109375" style="89" customWidth="1"/>
    <col min="12804" max="12805" width="17.7109375" style="89" customWidth="1"/>
    <col min="12806" max="12806" width="15.28515625" style="89" customWidth="1"/>
    <col min="12807" max="12807" width="35.7109375" style="89" customWidth="1"/>
    <col min="12808" max="12808" width="17.7109375" style="89" customWidth="1"/>
    <col min="12809" max="12809" width="15.28515625" style="89" customWidth="1"/>
    <col min="12810" max="12810" width="30.7109375" style="89" customWidth="1"/>
    <col min="12811" max="13056" width="8.7109375" style="89"/>
    <col min="13057" max="13057" width="8.7109375" style="89" customWidth="1"/>
    <col min="13058" max="13058" width="45.7109375" style="89" customWidth="1"/>
    <col min="13059" max="13059" width="15.7109375" style="89" customWidth="1"/>
    <col min="13060" max="13061" width="17.7109375" style="89" customWidth="1"/>
    <col min="13062" max="13062" width="15.28515625" style="89" customWidth="1"/>
    <col min="13063" max="13063" width="35.7109375" style="89" customWidth="1"/>
    <col min="13064" max="13064" width="17.7109375" style="89" customWidth="1"/>
    <col min="13065" max="13065" width="15.28515625" style="89" customWidth="1"/>
    <col min="13066" max="13066" width="30.7109375" style="89" customWidth="1"/>
    <col min="13067" max="13312" width="8.7109375" style="89"/>
    <col min="13313" max="13313" width="8.7109375" style="89" customWidth="1"/>
    <col min="13314" max="13314" width="45.7109375" style="89" customWidth="1"/>
    <col min="13315" max="13315" width="15.7109375" style="89" customWidth="1"/>
    <col min="13316" max="13317" width="17.7109375" style="89" customWidth="1"/>
    <col min="13318" max="13318" width="15.28515625" style="89" customWidth="1"/>
    <col min="13319" max="13319" width="35.7109375" style="89" customWidth="1"/>
    <col min="13320" max="13320" width="17.7109375" style="89" customWidth="1"/>
    <col min="13321" max="13321" width="15.28515625" style="89" customWidth="1"/>
    <col min="13322" max="13322" width="30.7109375" style="89" customWidth="1"/>
    <col min="13323" max="13568" width="8.7109375" style="89"/>
    <col min="13569" max="13569" width="8.7109375" style="89" customWidth="1"/>
    <col min="13570" max="13570" width="45.7109375" style="89" customWidth="1"/>
    <col min="13571" max="13571" width="15.7109375" style="89" customWidth="1"/>
    <col min="13572" max="13573" width="17.7109375" style="89" customWidth="1"/>
    <col min="13574" max="13574" width="15.28515625" style="89" customWidth="1"/>
    <col min="13575" max="13575" width="35.7109375" style="89" customWidth="1"/>
    <col min="13576" max="13576" width="17.7109375" style="89" customWidth="1"/>
    <col min="13577" max="13577" width="15.28515625" style="89" customWidth="1"/>
    <col min="13578" max="13578" width="30.7109375" style="89" customWidth="1"/>
    <col min="13579" max="13824" width="8.7109375" style="89"/>
    <col min="13825" max="13825" width="8.7109375" style="89" customWidth="1"/>
    <col min="13826" max="13826" width="45.7109375" style="89" customWidth="1"/>
    <col min="13827" max="13827" width="15.7109375" style="89" customWidth="1"/>
    <col min="13828" max="13829" width="17.7109375" style="89" customWidth="1"/>
    <col min="13830" max="13830" width="15.28515625" style="89" customWidth="1"/>
    <col min="13831" max="13831" width="35.7109375" style="89" customWidth="1"/>
    <col min="13832" max="13832" width="17.7109375" style="89" customWidth="1"/>
    <col min="13833" max="13833" width="15.28515625" style="89" customWidth="1"/>
    <col min="13834" max="13834" width="30.7109375" style="89" customWidth="1"/>
    <col min="13835" max="14080" width="8.7109375" style="89"/>
    <col min="14081" max="14081" width="8.7109375" style="89" customWidth="1"/>
    <col min="14082" max="14082" width="45.7109375" style="89" customWidth="1"/>
    <col min="14083" max="14083" width="15.7109375" style="89" customWidth="1"/>
    <col min="14084" max="14085" width="17.7109375" style="89" customWidth="1"/>
    <col min="14086" max="14086" width="15.28515625" style="89" customWidth="1"/>
    <col min="14087" max="14087" width="35.7109375" style="89" customWidth="1"/>
    <col min="14088" max="14088" width="17.7109375" style="89" customWidth="1"/>
    <col min="14089" max="14089" width="15.28515625" style="89" customWidth="1"/>
    <col min="14090" max="14090" width="30.7109375" style="89" customWidth="1"/>
    <col min="14091" max="14336" width="8.7109375" style="89"/>
    <col min="14337" max="14337" width="8.7109375" style="89" customWidth="1"/>
    <col min="14338" max="14338" width="45.7109375" style="89" customWidth="1"/>
    <col min="14339" max="14339" width="15.7109375" style="89" customWidth="1"/>
    <col min="14340" max="14341" width="17.7109375" style="89" customWidth="1"/>
    <col min="14342" max="14342" width="15.28515625" style="89" customWidth="1"/>
    <col min="14343" max="14343" width="35.7109375" style="89" customWidth="1"/>
    <col min="14344" max="14344" width="17.7109375" style="89" customWidth="1"/>
    <col min="14345" max="14345" width="15.28515625" style="89" customWidth="1"/>
    <col min="14346" max="14346" width="30.7109375" style="89" customWidth="1"/>
    <col min="14347" max="14592" width="8.7109375" style="89"/>
    <col min="14593" max="14593" width="8.7109375" style="89" customWidth="1"/>
    <col min="14594" max="14594" width="45.7109375" style="89" customWidth="1"/>
    <col min="14595" max="14595" width="15.7109375" style="89" customWidth="1"/>
    <col min="14596" max="14597" width="17.7109375" style="89" customWidth="1"/>
    <col min="14598" max="14598" width="15.28515625" style="89" customWidth="1"/>
    <col min="14599" max="14599" width="35.7109375" style="89" customWidth="1"/>
    <col min="14600" max="14600" width="17.7109375" style="89" customWidth="1"/>
    <col min="14601" max="14601" width="15.28515625" style="89" customWidth="1"/>
    <col min="14602" max="14602" width="30.7109375" style="89" customWidth="1"/>
    <col min="14603" max="14848" width="8.7109375" style="89"/>
    <col min="14849" max="14849" width="8.7109375" style="89" customWidth="1"/>
    <col min="14850" max="14850" width="45.7109375" style="89" customWidth="1"/>
    <col min="14851" max="14851" width="15.7109375" style="89" customWidth="1"/>
    <col min="14852" max="14853" width="17.7109375" style="89" customWidth="1"/>
    <col min="14854" max="14854" width="15.28515625" style="89" customWidth="1"/>
    <col min="14855" max="14855" width="35.7109375" style="89" customWidth="1"/>
    <col min="14856" max="14856" width="17.7109375" style="89" customWidth="1"/>
    <col min="14857" max="14857" width="15.28515625" style="89" customWidth="1"/>
    <col min="14858" max="14858" width="30.7109375" style="89" customWidth="1"/>
    <col min="14859" max="15104" width="8.7109375" style="89"/>
    <col min="15105" max="15105" width="8.7109375" style="89" customWidth="1"/>
    <col min="15106" max="15106" width="45.7109375" style="89" customWidth="1"/>
    <col min="15107" max="15107" width="15.7109375" style="89" customWidth="1"/>
    <col min="15108" max="15109" width="17.7109375" style="89" customWidth="1"/>
    <col min="15110" max="15110" width="15.28515625" style="89" customWidth="1"/>
    <col min="15111" max="15111" width="35.7109375" style="89" customWidth="1"/>
    <col min="15112" max="15112" width="17.7109375" style="89" customWidth="1"/>
    <col min="15113" max="15113" width="15.28515625" style="89" customWidth="1"/>
    <col min="15114" max="15114" width="30.7109375" style="89" customWidth="1"/>
    <col min="15115" max="15360" width="8.7109375" style="89"/>
    <col min="15361" max="15361" width="8.7109375" style="89" customWidth="1"/>
    <col min="15362" max="15362" width="45.7109375" style="89" customWidth="1"/>
    <col min="15363" max="15363" width="15.7109375" style="89" customWidth="1"/>
    <col min="15364" max="15365" width="17.7109375" style="89" customWidth="1"/>
    <col min="15366" max="15366" width="15.28515625" style="89" customWidth="1"/>
    <col min="15367" max="15367" width="35.7109375" style="89" customWidth="1"/>
    <col min="15368" max="15368" width="17.7109375" style="89" customWidth="1"/>
    <col min="15369" max="15369" width="15.28515625" style="89" customWidth="1"/>
    <col min="15370" max="15370" width="30.7109375" style="89" customWidth="1"/>
    <col min="15371" max="15616" width="8.7109375" style="89"/>
    <col min="15617" max="15617" width="8.7109375" style="89" customWidth="1"/>
    <col min="15618" max="15618" width="45.7109375" style="89" customWidth="1"/>
    <col min="15619" max="15619" width="15.7109375" style="89" customWidth="1"/>
    <col min="15620" max="15621" width="17.7109375" style="89" customWidth="1"/>
    <col min="15622" max="15622" width="15.28515625" style="89" customWidth="1"/>
    <col min="15623" max="15623" width="35.7109375" style="89" customWidth="1"/>
    <col min="15624" max="15624" width="17.7109375" style="89" customWidth="1"/>
    <col min="15625" max="15625" width="15.28515625" style="89" customWidth="1"/>
    <col min="15626" max="15626" width="30.7109375" style="89" customWidth="1"/>
    <col min="15627" max="15872" width="8.7109375" style="89"/>
    <col min="15873" max="15873" width="8.7109375" style="89" customWidth="1"/>
    <col min="15874" max="15874" width="45.7109375" style="89" customWidth="1"/>
    <col min="15875" max="15875" width="15.7109375" style="89" customWidth="1"/>
    <col min="15876" max="15877" width="17.7109375" style="89" customWidth="1"/>
    <col min="15878" max="15878" width="15.28515625" style="89" customWidth="1"/>
    <col min="15879" max="15879" width="35.7109375" style="89" customWidth="1"/>
    <col min="15880" max="15880" width="17.7109375" style="89" customWidth="1"/>
    <col min="15881" max="15881" width="15.28515625" style="89" customWidth="1"/>
    <col min="15882" max="15882" width="30.7109375" style="89" customWidth="1"/>
    <col min="15883" max="16128" width="8.7109375" style="89"/>
    <col min="16129" max="16129" width="8.7109375" style="89" customWidth="1"/>
    <col min="16130" max="16130" width="45.7109375" style="89" customWidth="1"/>
    <col min="16131" max="16131" width="15.7109375" style="89" customWidth="1"/>
    <col min="16132" max="16133" width="17.7109375" style="89" customWidth="1"/>
    <col min="16134" max="16134" width="15.28515625" style="89" customWidth="1"/>
    <col min="16135" max="16135" width="35.7109375" style="89" customWidth="1"/>
    <col min="16136" max="16136" width="17.7109375" style="89" customWidth="1"/>
    <col min="16137" max="16137" width="15.28515625" style="89" customWidth="1"/>
    <col min="16138" max="16138" width="30.7109375" style="89" customWidth="1"/>
    <col min="16139" max="16384" width="8.7109375" style="89"/>
  </cols>
  <sheetData>
    <row r="1" spans="1:10" ht="27" customHeight="1" x14ac:dyDescent="0.25">
      <c r="A1" s="1775" t="s">
        <v>607</v>
      </c>
      <c r="B1" s="1775"/>
      <c r="C1" s="1775"/>
      <c r="D1" s="1775"/>
      <c r="E1" s="1775"/>
      <c r="F1" s="1775"/>
      <c r="G1" s="1775"/>
      <c r="H1" s="1775"/>
      <c r="I1" s="1775"/>
      <c r="J1" s="1775"/>
    </row>
    <row r="2" spans="1:10" ht="18.75" customHeight="1" x14ac:dyDescent="0.25">
      <c r="A2" s="1775" t="s">
        <v>73</v>
      </c>
      <c r="B2" s="1775"/>
      <c r="C2" s="1775"/>
      <c r="D2" s="1775"/>
      <c r="E2" s="1775"/>
      <c r="F2" s="1775"/>
      <c r="G2" s="1775"/>
      <c r="H2" s="1775"/>
      <c r="I2" s="1775"/>
      <c r="J2" s="1775"/>
    </row>
    <row r="3" spans="1:10" ht="22.5" customHeight="1" x14ac:dyDescent="0.25">
      <c r="A3" s="1775" t="s">
        <v>251</v>
      </c>
      <c r="B3" s="1775"/>
      <c r="C3" s="1775"/>
      <c r="D3" s="1775"/>
      <c r="E3" s="1775"/>
      <c r="F3" s="1775"/>
      <c r="G3" s="1775"/>
      <c r="H3" s="1775"/>
      <c r="I3" s="1775"/>
      <c r="J3" s="1775"/>
    </row>
    <row r="4" spans="1:10" ht="18.75" x14ac:dyDescent="0.25">
      <c r="A4" s="1678" t="s">
        <v>1717</v>
      </c>
      <c r="B4" s="1678"/>
      <c r="C4" s="1678"/>
      <c r="D4" s="1678"/>
      <c r="E4" s="1678"/>
      <c r="F4" s="1678"/>
      <c r="G4" s="1678"/>
      <c r="H4" s="1678"/>
      <c r="I4" s="1678"/>
      <c r="J4" s="1678"/>
    </row>
    <row r="5" spans="1:10" ht="8.25" customHeight="1" x14ac:dyDescent="0.25">
      <c r="A5" s="1716"/>
      <c r="B5" s="1716"/>
      <c r="C5" s="1716"/>
      <c r="D5" s="1716"/>
      <c r="E5" s="1716"/>
      <c r="F5" s="1716"/>
      <c r="G5" s="1716"/>
      <c r="H5" s="1716"/>
      <c r="I5" s="1716"/>
      <c r="J5" s="1716"/>
    </row>
    <row r="6" spans="1:10" ht="129.75" customHeight="1" x14ac:dyDescent="0.25">
      <c r="A6" s="1464" t="s">
        <v>1</v>
      </c>
      <c r="B6" s="1424" t="s">
        <v>2</v>
      </c>
      <c r="C6" s="1424" t="s">
        <v>3</v>
      </c>
      <c r="D6" s="110" t="s">
        <v>1263</v>
      </c>
      <c r="E6" s="111" t="s">
        <v>1714</v>
      </c>
      <c r="F6" s="111" t="s">
        <v>4</v>
      </c>
      <c r="G6" s="248" t="s">
        <v>5</v>
      </c>
      <c r="H6" s="1424" t="s">
        <v>1715</v>
      </c>
      <c r="I6" s="1424" t="s">
        <v>6</v>
      </c>
      <c r="J6" s="248" t="s">
        <v>7</v>
      </c>
    </row>
    <row r="7" spans="1:10" ht="18.75" x14ac:dyDescent="0.25">
      <c r="A7" s="1464" t="s">
        <v>8</v>
      </c>
      <c r="B7" s="1424">
        <v>2</v>
      </c>
      <c r="C7" s="1424">
        <v>3</v>
      </c>
      <c r="D7" s="1424">
        <v>4</v>
      </c>
      <c r="E7" s="1424">
        <v>5</v>
      </c>
      <c r="F7" s="1424">
        <v>6</v>
      </c>
      <c r="G7" s="1424">
        <v>7</v>
      </c>
      <c r="H7" s="1424">
        <v>8</v>
      </c>
      <c r="I7" s="1424">
        <v>9</v>
      </c>
      <c r="J7" s="1424">
        <v>10</v>
      </c>
    </row>
    <row r="8" spans="1:10" ht="18.75" x14ac:dyDescent="0.25">
      <c r="A8" s="1467"/>
      <c r="B8" s="1713" t="s">
        <v>2097</v>
      </c>
      <c r="C8" s="1713"/>
      <c r="D8" s="1713"/>
      <c r="E8" s="1713"/>
      <c r="F8" s="1713"/>
      <c r="G8" s="1713"/>
      <c r="H8" s="1713"/>
      <c r="I8" s="1713"/>
      <c r="J8" s="1713"/>
    </row>
    <row r="9" spans="1:10" ht="112.5" hidden="1" x14ac:dyDescent="0.25">
      <c r="A9" s="1481" t="s">
        <v>9</v>
      </c>
      <c r="B9" s="1422" t="s">
        <v>252</v>
      </c>
      <c r="C9" s="1422" t="s">
        <v>19</v>
      </c>
      <c r="D9" s="928">
        <v>0</v>
      </c>
      <c r="E9" s="928">
        <v>0</v>
      </c>
      <c r="F9" s="928">
        <v>0</v>
      </c>
      <c r="G9" s="764"/>
      <c r="H9" s="928">
        <v>0</v>
      </c>
      <c r="I9" s="928">
        <v>0</v>
      </c>
      <c r="J9" s="930"/>
    </row>
    <row r="10" spans="1:10" ht="168.75" hidden="1" x14ac:dyDescent="0.25">
      <c r="A10" s="1478" t="s">
        <v>21</v>
      </c>
      <c r="B10" s="1419" t="s">
        <v>253</v>
      </c>
      <c r="C10" s="1423" t="s">
        <v>254</v>
      </c>
      <c r="D10" s="928">
        <v>0</v>
      </c>
      <c r="E10" s="928">
        <v>0</v>
      </c>
      <c r="F10" s="928">
        <v>0</v>
      </c>
      <c r="G10" s="930"/>
      <c r="H10" s="928">
        <v>0</v>
      </c>
      <c r="I10" s="928">
        <v>0</v>
      </c>
      <c r="J10" s="930" t="s">
        <v>255</v>
      </c>
    </row>
    <row r="11" spans="1:10" ht="187.5" hidden="1" x14ac:dyDescent="0.25">
      <c r="A11" s="1478" t="s">
        <v>26</v>
      </c>
      <c r="B11" s="1419" t="s">
        <v>256</v>
      </c>
      <c r="C11" s="1416" t="s">
        <v>254</v>
      </c>
      <c r="D11" s="928">
        <v>0</v>
      </c>
      <c r="E11" s="928">
        <v>0</v>
      </c>
      <c r="F11" s="928">
        <v>0</v>
      </c>
      <c r="G11" s="930"/>
      <c r="H11" s="928">
        <v>0</v>
      </c>
      <c r="I11" s="928">
        <v>0</v>
      </c>
      <c r="J11" s="930" t="s">
        <v>255</v>
      </c>
    </row>
    <row r="12" spans="1:10" ht="18" customHeight="1" x14ac:dyDescent="0.25">
      <c r="A12" s="2621">
        <v>1</v>
      </c>
      <c r="B12" s="1999" t="s">
        <v>1491</v>
      </c>
      <c r="C12" s="258" t="s">
        <v>15</v>
      </c>
      <c r="D12" s="1104">
        <v>0</v>
      </c>
      <c r="E12" s="1104">
        <v>0</v>
      </c>
      <c r="F12" s="1104">
        <v>0</v>
      </c>
      <c r="G12" s="2609"/>
      <c r="H12" s="1104">
        <v>0</v>
      </c>
      <c r="I12" s="1104">
        <v>0</v>
      </c>
      <c r="J12" s="2609"/>
    </row>
    <row r="13" spans="1:10" ht="59.25" customHeight="1" x14ac:dyDescent="0.25">
      <c r="A13" s="2621"/>
      <c r="B13" s="1999"/>
      <c r="C13" s="262" t="s">
        <v>204</v>
      </c>
      <c r="D13" s="1104">
        <v>0</v>
      </c>
      <c r="E13" s="1104">
        <v>0</v>
      </c>
      <c r="F13" s="1104">
        <v>0</v>
      </c>
      <c r="G13" s="2609"/>
      <c r="H13" s="1104">
        <v>0</v>
      </c>
      <c r="I13" s="1104">
        <v>0</v>
      </c>
      <c r="J13" s="2609"/>
    </row>
    <row r="14" spans="1:10" ht="70.5" customHeight="1" x14ac:dyDescent="0.25">
      <c r="A14" s="2621"/>
      <c r="B14" s="1999"/>
      <c r="C14" s="259" t="s">
        <v>41</v>
      </c>
      <c r="D14" s="1104">
        <v>0</v>
      </c>
      <c r="E14" s="1104">
        <v>0</v>
      </c>
      <c r="F14" s="1104">
        <v>0</v>
      </c>
      <c r="G14" s="2609"/>
      <c r="H14" s="1104">
        <v>0</v>
      </c>
      <c r="I14" s="1104">
        <v>0</v>
      </c>
      <c r="J14" s="2609"/>
    </row>
    <row r="15" spans="1:10" ht="72.75" customHeight="1" x14ac:dyDescent="0.25">
      <c r="A15" s="2621"/>
      <c r="B15" s="1999"/>
      <c r="C15" s="259" t="s">
        <v>405</v>
      </c>
      <c r="D15" s="1104">
        <v>0</v>
      </c>
      <c r="E15" s="1104">
        <v>0</v>
      </c>
      <c r="F15" s="1104">
        <v>0</v>
      </c>
      <c r="G15" s="2609"/>
      <c r="H15" s="1104">
        <v>0</v>
      </c>
      <c r="I15" s="1104">
        <v>0</v>
      </c>
      <c r="J15" s="2609"/>
    </row>
    <row r="16" spans="1:10" ht="53.25" customHeight="1" x14ac:dyDescent="0.25">
      <c r="A16" s="2621"/>
      <c r="B16" s="1999"/>
      <c r="C16" s="259" t="s">
        <v>20</v>
      </c>
      <c r="D16" s="1104">
        <v>0</v>
      </c>
      <c r="E16" s="1104">
        <v>0</v>
      </c>
      <c r="F16" s="1104">
        <v>0</v>
      </c>
      <c r="G16" s="2609"/>
      <c r="H16" s="1104">
        <v>0</v>
      </c>
      <c r="I16" s="1104">
        <v>0</v>
      </c>
      <c r="J16" s="2609"/>
    </row>
    <row r="17" spans="1:10" ht="15" customHeight="1" x14ac:dyDescent="0.25">
      <c r="A17" s="2583" t="s">
        <v>10</v>
      </c>
      <c r="B17" s="1753" t="s">
        <v>413</v>
      </c>
      <c r="C17" s="260" t="s">
        <v>15</v>
      </c>
      <c r="D17" s="127">
        <v>0</v>
      </c>
      <c r="E17" s="127">
        <v>0</v>
      </c>
      <c r="F17" s="127">
        <v>0</v>
      </c>
      <c r="G17" s="2609" t="s">
        <v>546</v>
      </c>
      <c r="H17" s="127">
        <v>0</v>
      </c>
      <c r="I17" s="127">
        <v>0</v>
      </c>
      <c r="J17" s="2609"/>
    </row>
    <row r="18" spans="1:10" ht="58.5" customHeight="1" x14ac:dyDescent="0.25">
      <c r="A18" s="2583"/>
      <c r="B18" s="1753"/>
      <c r="C18" s="532" t="s">
        <v>204</v>
      </c>
      <c r="D18" s="127">
        <v>0</v>
      </c>
      <c r="E18" s="127">
        <v>0</v>
      </c>
      <c r="F18" s="127">
        <v>0</v>
      </c>
      <c r="G18" s="2609"/>
      <c r="H18" s="127">
        <v>0</v>
      </c>
      <c r="I18" s="127">
        <v>0</v>
      </c>
      <c r="J18" s="2609"/>
    </row>
    <row r="19" spans="1:10" ht="75" x14ac:dyDescent="0.25">
      <c r="A19" s="2583"/>
      <c r="B19" s="1753"/>
      <c r="C19" s="261" t="s">
        <v>41</v>
      </c>
      <c r="D19" s="127">
        <v>0</v>
      </c>
      <c r="E19" s="127">
        <v>0</v>
      </c>
      <c r="F19" s="127">
        <v>0</v>
      </c>
      <c r="G19" s="2609"/>
      <c r="H19" s="127">
        <v>0</v>
      </c>
      <c r="I19" s="127">
        <v>0</v>
      </c>
      <c r="J19" s="2609"/>
    </row>
    <row r="20" spans="1:10" ht="72.75" customHeight="1" x14ac:dyDescent="0.25">
      <c r="A20" s="2583"/>
      <c r="B20" s="1753"/>
      <c r="C20" s="261" t="s">
        <v>405</v>
      </c>
      <c r="D20" s="127">
        <v>0</v>
      </c>
      <c r="E20" s="127">
        <v>0</v>
      </c>
      <c r="F20" s="127">
        <v>0</v>
      </c>
      <c r="G20" s="2609"/>
      <c r="H20" s="127">
        <v>0</v>
      </c>
      <c r="I20" s="127">
        <v>0</v>
      </c>
      <c r="J20" s="2609"/>
    </row>
    <row r="21" spans="1:10" ht="42" customHeight="1" x14ac:dyDescent="0.25">
      <c r="A21" s="2583"/>
      <c r="B21" s="1753"/>
      <c r="C21" s="532" t="s">
        <v>20</v>
      </c>
      <c r="D21" s="127">
        <v>0</v>
      </c>
      <c r="E21" s="127">
        <v>0</v>
      </c>
      <c r="F21" s="127">
        <v>0</v>
      </c>
      <c r="G21" s="2609"/>
      <c r="H21" s="127">
        <v>0</v>
      </c>
      <c r="I21" s="127">
        <v>0</v>
      </c>
      <c r="J21" s="2609"/>
    </row>
    <row r="22" spans="1:10" ht="33" customHeight="1" x14ac:dyDescent="0.25">
      <c r="A22" s="2583" t="s">
        <v>11</v>
      </c>
      <c r="B22" s="1753" t="s">
        <v>414</v>
      </c>
      <c r="C22" s="260" t="s">
        <v>15</v>
      </c>
      <c r="D22" s="127">
        <v>0</v>
      </c>
      <c r="E22" s="127">
        <v>0</v>
      </c>
      <c r="F22" s="127">
        <v>0</v>
      </c>
      <c r="G22" s="2609" t="s">
        <v>1043</v>
      </c>
      <c r="H22" s="127">
        <v>0</v>
      </c>
      <c r="I22" s="127">
        <v>0</v>
      </c>
      <c r="J22" s="2609"/>
    </row>
    <row r="23" spans="1:10" ht="84.75" customHeight="1" x14ac:dyDescent="0.25">
      <c r="A23" s="2583"/>
      <c r="B23" s="1753"/>
      <c r="C23" s="261" t="s">
        <v>204</v>
      </c>
      <c r="D23" s="127">
        <v>0</v>
      </c>
      <c r="E23" s="127">
        <v>0</v>
      </c>
      <c r="F23" s="127">
        <v>0</v>
      </c>
      <c r="G23" s="2609"/>
      <c r="H23" s="127">
        <v>0</v>
      </c>
      <c r="I23" s="127">
        <v>0</v>
      </c>
      <c r="J23" s="2609"/>
    </row>
    <row r="24" spans="1:10" ht="84.75" customHeight="1" x14ac:dyDescent="0.25">
      <c r="A24" s="2583"/>
      <c r="B24" s="1753"/>
      <c r="C24" s="261" t="s">
        <v>41</v>
      </c>
      <c r="D24" s="127">
        <v>0</v>
      </c>
      <c r="E24" s="127">
        <v>0</v>
      </c>
      <c r="F24" s="127">
        <v>0</v>
      </c>
      <c r="G24" s="2609"/>
      <c r="H24" s="127">
        <v>0</v>
      </c>
      <c r="I24" s="127">
        <v>0</v>
      </c>
      <c r="J24" s="2609"/>
    </row>
    <row r="25" spans="1:10" ht="84.75" customHeight="1" x14ac:dyDescent="0.25">
      <c r="A25" s="2583"/>
      <c r="B25" s="1753"/>
      <c r="C25" s="261" t="s">
        <v>405</v>
      </c>
      <c r="D25" s="127">
        <v>0</v>
      </c>
      <c r="E25" s="127">
        <v>0</v>
      </c>
      <c r="F25" s="127">
        <v>0</v>
      </c>
      <c r="G25" s="2609"/>
      <c r="H25" s="127">
        <v>0</v>
      </c>
      <c r="I25" s="127">
        <v>0</v>
      </c>
      <c r="J25" s="2609"/>
    </row>
    <row r="26" spans="1:10" ht="84.75" customHeight="1" x14ac:dyDescent="0.25">
      <c r="A26" s="2583"/>
      <c r="B26" s="1753"/>
      <c r="C26" s="261" t="s">
        <v>20</v>
      </c>
      <c r="D26" s="127">
        <v>0</v>
      </c>
      <c r="E26" s="127">
        <v>0</v>
      </c>
      <c r="F26" s="127">
        <v>0</v>
      </c>
      <c r="G26" s="2609"/>
      <c r="H26" s="127">
        <v>0</v>
      </c>
      <c r="I26" s="127">
        <v>0</v>
      </c>
      <c r="J26" s="2609"/>
    </row>
    <row r="27" spans="1:10" ht="26.25" customHeight="1" x14ac:dyDescent="0.25">
      <c r="A27" s="2583" t="s">
        <v>42</v>
      </c>
      <c r="B27" s="1753" t="s">
        <v>1325</v>
      </c>
      <c r="C27" s="260" t="s">
        <v>15</v>
      </c>
      <c r="D27" s="127">
        <v>0</v>
      </c>
      <c r="E27" s="127">
        <v>0</v>
      </c>
      <c r="F27" s="127">
        <v>0</v>
      </c>
      <c r="G27" s="2609" t="s">
        <v>934</v>
      </c>
      <c r="H27" s="127">
        <v>0</v>
      </c>
      <c r="I27" s="127">
        <v>0</v>
      </c>
      <c r="J27" s="2609"/>
    </row>
    <row r="28" spans="1:10" ht="78.75" customHeight="1" x14ac:dyDescent="0.25">
      <c r="A28" s="2583"/>
      <c r="B28" s="1753"/>
      <c r="C28" s="261" t="s">
        <v>204</v>
      </c>
      <c r="D28" s="127">
        <v>0</v>
      </c>
      <c r="E28" s="127">
        <v>0</v>
      </c>
      <c r="F28" s="127">
        <v>0</v>
      </c>
      <c r="G28" s="2609"/>
      <c r="H28" s="127">
        <v>0</v>
      </c>
      <c r="I28" s="127">
        <v>0</v>
      </c>
      <c r="J28" s="2609"/>
    </row>
    <row r="29" spans="1:10" ht="78.75" customHeight="1" x14ac:dyDescent="0.25">
      <c r="A29" s="2583"/>
      <c r="B29" s="1753"/>
      <c r="C29" s="261" t="s">
        <v>41</v>
      </c>
      <c r="D29" s="127">
        <v>0</v>
      </c>
      <c r="E29" s="127">
        <v>0</v>
      </c>
      <c r="F29" s="127">
        <v>0</v>
      </c>
      <c r="G29" s="2609"/>
      <c r="H29" s="127">
        <v>0</v>
      </c>
      <c r="I29" s="127">
        <v>0</v>
      </c>
      <c r="J29" s="2609"/>
    </row>
    <row r="30" spans="1:10" ht="78.75" customHeight="1" x14ac:dyDescent="0.25">
      <c r="A30" s="2583"/>
      <c r="B30" s="1753"/>
      <c r="C30" s="261" t="s">
        <v>405</v>
      </c>
      <c r="D30" s="127">
        <v>0</v>
      </c>
      <c r="E30" s="127">
        <v>0</v>
      </c>
      <c r="F30" s="127">
        <v>0</v>
      </c>
      <c r="G30" s="2609"/>
      <c r="H30" s="127">
        <v>0</v>
      </c>
      <c r="I30" s="127">
        <v>0</v>
      </c>
      <c r="J30" s="2609"/>
    </row>
    <row r="31" spans="1:10" ht="78.75" customHeight="1" x14ac:dyDescent="0.25">
      <c r="A31" s="2583"/>
      <c r="B31" s="1753"/>
      <c r="C31" s="261" t="s">
        <v>20</v>
      </c>
      <c r="D31" s="127">
        <v>0</v>
      </c>
      <c r="E31" s="127">
        <v>0</v>
      </c>
      <c r="F31" s="127">
        <v>0</v>
      </c>
      <c r="G31" s="2609"/>
      <c r="H31" s="127">
        <v>0</v>
      </c>
      <c r="I31" s="127">
        <v>0</v>
      </c>
      <c r="J31" s="2609"/>
    </row>
    <row r="32" spans="1:10" ht="38.25" customHeight="1" x14ac:dyDescent="0.25">
      <c r="A32" s="2468" t="s">
        <v>82</v>
      </c>
      <c r="B32" s="1753" t="s">
        <v>1326</v>
      </c>
      <c r="C32" s="260" t="s">
        <v>15</v>
      </c>
      <c r="D32" s="127">
        <v>0</v>
      </c>
      <c r="E32" s="127">
        <v>0</v>
      </c>
      <c r="F32" s="127">
        <v>0</v>
      </c>
      <c r="G32" s="2609" t="s">
        <v>547</v>
      </c>
      <c r="H32" s="127">
        <v>0</v>
      </c>
      <c r="I32" s="127">
        <v>0</v>
      </c>
      <c r="J32" s="2609"/>
    </row>
    <row r="33" spans="1:10" ht="90" customHeight="1" x14ac:dyDescent="0.25">
      <c r="A33" s="2468"/>
      <c r="B33" s="1753"/>
      <c r="C33" s="261" t="s">
        <v>204</v>
      </c>
      <c r="D33" s="127">
        <v>0</v>
      </c>
      <c r="E33" s="127">
        <v>0</v>
      </c>
      <c r="F33" s="127">
        <v>0</v>
      </c>
      <c r="G33" s="2609"/>
      <c r="H33" s="127">
        <v>0</v>
      </c>
      <c r="I33" s="127">
        <v>0</v>
      </c>
      <c r="J33" s="2609"/>
    </row>
    <row r="34" spans="1:10" ht="90" customHeight="1" x14ac:dyDescent="0.25">
      <c r="A34" s="2468"/>
      <c r="B34" s="1753"/>
      <c r="C34" s="261" t="s">
        <v>41</v>
      </c>
      <c r="D34" s="127">
        <v>0</v>
      </c>
      <c r="E34" s="127">
        <v>0</v>
      </c>
      <c r="F34" s="127">
        <v>0</v>
      </c>
      <c r="G34" s="2609"/>
      <c r="H34" s="127">
        <v>0</v>
      </c>
      <c r="I34" s="127">
        <v>0</v>
      </c>
      <c r="J34" s="2609"/>
    </row>
    <row r="35" spans="1:10" ht="90" customHeight="1" x14ac:dyDescent="0.25">
      <c r="A35" s="2468"/>
      <c r="B35" s="1753"/>
      <c r="C35" s="261" t="s">
        <v>405</v>
      </c>
      <c r="D35" s="127">
        <v>0</v>
      </c>
      <c r="E35" s="127">
        <v>0</v>
      </c>
      <c r="F35" s="127">
        <v>0</v>
      </c>
      <c r="G35" s="2609"/>
      <c r="H35" s="127">
        <v>0</v>
      </c>
      <c r="I35" s="127">
        <v>0</v>
      </c>
      <c r="J35" s="2609"/>
    </row>
    <row r="36" spans="1:10" ht="90" customHeight="1" x14ac:dyDescent="0.25">
      <c r="A36" s="2468"/>
      <c r="B36" s="1753"/>
      <c r="C36" s="261" t="s">
        <v>20</v>
      </c>
      <c r="D36" s="127">
        <v>0</v>
      </c>
      <c r="E36" s="127">
        <v>0</v>
      </c>
      <c r="F36" s="127">
        <v>0</v>
      </c>
      <c r="G36" s="2609"/>
      <c r="H36" s="127">
        <v>0</v>
      </c>
      <c r="I36" s="127">
        <v>0</v>
      </c>
      <c r="J36" s="2609"/>
    </row>
    <row r="37" spans="1:10" ht="33" customHeight="1" x14ac:dyDescent="0.25">
      <c r="A37" s="2468" t="s">
        <v>83</v>
      </c>
      <c r="B37" s="1753" t="s">
        <v>1327</v>
      </c>
      <c r="C37" s="260" t="s">
        <v>15</v>
      </c>
      <c r="D37" s="127">
        <v>0</v>
      </c>
      <c r="E37" s="127">
        <v>0</v>
      </c>
      <c r="F37" s="127">
        <v>0</v>
      </c>
      <c r="G37" s="2609"/>
      <c r="H37" s="127">
        <v>0</v>
      </c>
      <c r="I37" s="127">
        <v>0</v>
      </c>
      <c r="J37" s="2609" t="s">
        <v>406</v>
      </c>
    </row>
    <row r="38" spans="1:10" ht="86.25" customHeight="1" x14ac:dyDescent="0.25">
      <c r="A38" s="2468"/>
      <c r="B38" s="1753"/>
      <c r="C38" s="261" t="s">
        <v>204</v>
      </c>
      <c r="D38" s="127">
        <v>0</v>
      </c>
      <c r="E38" s="127">
        <v>0</v>
      </c>
      <c r="F38" s="127">
        <v>0</v>
      </c>
      <c r="G38" s="2609"/>
      <c r="H38" s="127">
        <v>0</v>
      </c>
      <c r="I38" s="127">
        <v>0</v>
      </c>
      <c r="J38" s="2609"/>
    </row>
    <row r="39" spans="1:10" ht="86.25" customHeight="1" x14ac:dyDescent="0.25">
      <c r="A39" s="2468"/>
      <c r="B39" s="1753"/>
      <c r="C39" s="261" t="s">
        <v>41</v>
      </c>
      <c r="D39" s="127">
        <v>0</v>
      </c>
      <c r="E39" s="127">
        <v>0</v>
      </c>
      <c r="F39" s="127">
        <v>0</v>
      </c>
      <c r="G39" s="2609"/>
      <c r="H39" s="127">
        <v>0</v>
      </c>
      <c r="I39" s="127">
        <v>0</v>
      </c>
      <c r="J39" s="2609"/>
    </row>
    <row r="40" spans="1:10" ht="86.25" customHeight="1" x14ac:dyDescent="0.25">
      <c r="A40" s="2468"/>
      <c r="B40" s="1753"/>
      <c r="C40" s="261" t="s">
        <v>405</v>
      </c>
      <c r="D40" s="127">
        <v>0</v>
      </c>
      <c r="E40" s="127">
        <v>0</v>
      </c>
      <c r="F40" s="127">
        <v>0</v>
      </c>
      <c r="G40" s="2609"/>
      <c r="H40" s="127">
        <v>0</v>
      </c>
      <c r="I40" s="127">
        <v>0</v>
      </c>
      <c r="J40" s="2609"/>
    </row>
    <row r="41" spans="1:10" ht="86.25" customHeight="1" x14ac:dyDescent="0.25">
      <c r="A41" s="2468"/>
      <c r="B41" s="1753"/>
      <c r="C41" s="261" t="s">
        <v>20</v>
      </c>
      <c r="D41" s="127">
        <v>0</v>
      </c>
      <c r="E41" s="127">
        <v>0</v>
      </c>
      <c r="F41" s="127">
        <v>0</v>
      </c>
      <c r="G41" s="2609"/>
      <c r="H41" s="127">
        <v>0</v>
      </c>
      <c r="I41" s="127">
        <v>0</v>
      </c>
      <c r="J41" s="2609"/>
    </row>
    <row r="42" spans="1:10" ht="29.25" hidden="1" customHeight="1" x14ac:dyDescent="0.25">
      <c r="A42" s="2470" t="s">
        <v>304</v>
      </c>
      <c r="B42" s="1999" t="s">
        <v>415</v>
      </c>
      <c r="C42" s="258" t="s">
        <v>15</v>
      </c>
      <c r="D42" s="1104">
        <v>0</v>
      </c>
      <c r="E42" s="1104">
        <v>0</v>
      </c>
      <c r="F42" s="1104">
        <v>0</v>
      </c>
      <c r="G42" s="2609"/>
      <c r="H42" s="1104">
        <v>0</v>
      </c>
      <c r="I42" s="1104">
        <v>0</v>
      </c>
      <c r="J42" s="2609"/>
    </row>
    <row r="43" spans="1:10" ht="75" hidden="1" x14ac:dyDescent="0.25">
      <c r="A43" s="2470"/>
      <c r="B43" s="1999"/>
      <c r="C43" s="259" t="s">
        <v>204</v>
      </c>
      <c r="D43" s="1104">
        <v>0</v>
      </c>
      <c r="E43" s="1104">
        <v>0</v>
      </c>
      <c r="F43" s="1104">
        <v>0</v>
      </c>
      <c r="G43" s="2609"/>
      <c r="H43" s="1104">
        <v>0</v>
      </c>
      <c r="I43" s="1104">
        <v>0</v>
      </c>
      <c r="J43" s="2609"/>
    </row>
    <row r="44" spans="1:10" ht="75" hidden="1" x14ac:dyDescent="0.25">
      <c r="A44" s="2470"/>
      <c r="B44" s="1999"/>
      <c r="C44" s="259" t="s">
        <v>41</v>
      </c>
      <c r="D44" s="1104">
        <v>0</v>
      </c>
      <c r="E44" s="1104">
        <v>0</v>
      </c>
      <c r="F44" s="1104">
        <v>0</v>
      </c>
      <c r="G44" s="2609"/>
      <c r="H44" s="1104">
        <v>0</v>
      </c>
      <c r="I44" s="1104">
        <v>0</v>
      </c>
      <c r="J44" s="2609"/>
    </row>
    <row r="45" spans="1:10" ht="75" hidden="1" x14ac:dyDescent="0.25">
      <c r="A45" s="2470"/>
      <c r="B45" s="1999" t="s">
        <v>1057</v>
      </c>
      <c r="C45" s="259" t="s">
        <v>405</v>
      </c>
      <c r="D45" s="1104">
        <v>0</v>
      </c>
      <c r="E45" s="1104">
        <v>0</v>
      </c>
      <c r="F45" s="1104">
        <v>0</v>
      </c>
      <c r="G45" s="2609"/>
      <c r="H45" s="1104">
        <v>0</v>
      </c>
      <c r="I45" s="1104">
        <v>0</v>
      </c>
      <c r="J45" s="2609"/>
    </row>
    <row r="46" spans="1:10" ht="56.25" hidden="1" x14ac:dyDescent="0.25">
      <c r="A46" s="2470"/>
      <c r="B46" s="1999"/>
      <c r="C46" s="259" t="s">
        <v>20</v>
      </c>
      <c r="D46" s="1104">
        <v>0</v>
      </c>
      <c r="E46" s="1104">
        <v>0</v>
      </c>
      <c r="F46" s="1104">
        <v>0</v>
      </c>
      <c r="G46" s="2609"/>
      <c r="H46" s="1104">
        <v>0</v>
      </c>
      <c r="I46" s="1104">
        <v>0</v>
      </c>
      <c r="J46" s="2609"/>
    </row>
    <row r="47" spans="1:10" ht="42.75" hidden="1" customHeight="1" x14ac:dyDescent="0.25">
      <c r="A47" s="2615" t="s">
        <v>66</v>
      </c>
      <c r="B47" s="1776" t="s">
        <v>416</v>
      </c>
      <c r="C47" s="260" t="s">
        <v>15</v>
      </c>
      <c r="D47" s="1105">
        <v>0</v>
      </c>
      <c r="E47" s="127">
        <v>0</v>
      </c>
      <c r="F47" s="127">
        <v>0</v>
      </c>
      <c r="G47" s="2618" t="s">
        <v>547</v>
      </c>
      <c r="H47" s="127">
        <v>0</v>
      </c>
      <c r="I47" s="127">
        <v>0</v>
      </c>
      <c r="J47" s="2618"/>
    </row>
    <row r="48" spans="1:10" ht="56.25" hidden="1" x14ac:dyDescent="0.25">
      <c r="A48" s="2616"/>
      <c r="B48" s="1777"/>
      <c r="C48" s="261" t="s">
        <v>204</v>
      </c>
      <c r="D48" s="1105">
        <v>0</v>
      </c>
      <c r="E48" s="127">
        <v>0</v>
      </c>
      <c r="F48" s="127">
        <v>0</v>
      </c>
      <c r="G48" s="2619"/>
      <c r="H48" s="127">
        <v>0</v>
      </c>
      <c r="I48" s="127">
        <v>0</v>
      </c>
      <c r="J48" s="2619"/>
    </row>
    <row r="49" spans="1:10" ht="75" hidden="1" x14ac:dyDescent="0.25">
      <c r="A49" s="2616"/>
      <c r="B49" s="1777"/>
      <c r="C49" s="261" t="s">
        <v>41</v>
      </c>
      <c r="D49" s="1105">
        <v>0</v>
      </c>
      <c r="E49" s="127">
        <v>0</v>
      </c>
      <c r="F49" s="127">
        <v>0</v>
      </c>
      <c r="G49" s="2619"/>
      <c r="H49" s="127">
        <v>0</v>
      </c>
      <c r="I49" s="127">
        <v>0</v>
      </c>
      <c r="J49" s="2619"/>
    </row>
    <row r="50" spans="1:10" ht="75" hidden="1" x14ac:dyDescent="0.25">
      <c r="A50" s="2616"/>
      <c r="B50" s="1777"/>
      <c r="C50" s="261" t="s">
        <v>405</v>
      </c>
      <c r="D50" s="1105">
        <v>0</v>
      </c>
      <c r="E50" s="127">
        <v>0</v>
      </c>
      <c r="F50" s="127">
        <v>0</v>
      </c>
      <c r="G50" s="2619"/>
      <c r="H50" s="127">
        <v>0</v>
      </c>
      <c r="I50" s="127">
        <v>0</v>
      </c>
      <c r="J50" s="2619"/>
    </row>
    <row r="51" spans="1:10" ht="56.25" hidden="1" x14ac:dyDescent="0.25">
      <c r="A51" s="2617"/>
      <c r="B51" s="1778"/>
      <c r="C51" s="261" t="s">
        <v>20</v>
      </c>
      <c r="D51" s="1105">
        <v>0</v>
      </c>
      <c r="E51" s="127">
        <v>0</v>
      </c>
      <c r="F51" s="127">
        <v>0</v>
      </c>
      <c r="G51" s="2620"/>
      <c r="H51" s="127">
        <v>0</v>
      </c>
      <c r="I51" s="127">
        <v>0</v>
      </c>
      <c r="J51" s="2620"/>
    </row>
    <row r="52" spans="1:10" ht="50.25" hidden="1" customHeight="1" x14ac:dyDescent="0.25">
      <c r="A52" s="2615" t="s">
        <v>67</v>
      </c>
      <c r="B52" s="1776" t="s">
        <v>417</v>
      </c>
      <c r="C52" s="260" t="s">
        <v>15</v>
      </c>
      <c r="D52" s="1105">
        <v>0</v>
      </c>
      <c r="E52" s="127">
        <v>0</v>
      </c>
      <c r="F52" s="127">
        <v>0</v>
      </c>
      <c r="G52" s="2618"/>
      <c r="H52" s="127">
        <v>0</v>
      </c>
      <c r="I52" s="127">
        <v>0</v>
      </c>
      <c r="J52" s="2618" t="s">
        <v>406</v>
      </c>
    </row>
    <row r="53" spans="1:10" ht="56.25" hidden="1" x14ac:dyDescent="0.25">
      <c r="A53" s="2616"/>
      <c r="B53" s="1777"/>
      <c r="C53" s="261" t="s">
        <v>204</v>
      </c>
      <c r="D53" s="1105">
        <v>0</v>
      </c>
      <c r="E53" s="127">
        <v>0</v>
      </c>
      <c r="F53" s="127">
        <v>0</v>
      </c>
      <c r="G53" s="2619"/>
      <c r="H53" s="127">
        <v>0</v>
      </c>
      <c r="I53" s="127">
        <v>0</v>
      </c>
      <c r="J53" s="2619"/>
    </row>
    <row r="54" spans="1:10" ht="75" hidden="1" x14ac:dyDescent="0.25">
      <c r="A54" s="2616"/>
      <c r="B54" s="1777"/>
      <c r="C54" s="261" t="s">
        <v>41</v>
      </c>
      <c r="D54" s="1105">
        <v>0</v>
      </c>
      <c r="E54" s="127">
        <v>0</v>
      </c>
      <c r="F54" s="127">
        <v>0</v>
      </c>
      <c r="G54" s="2619"/>
      <c r="H54" s="127">
        <v>0</v>
      </c>
      <c r="I54" s="127">
        <v>0</v>
      </c>
      <c r="J54" s="2619"/>
    </row>
    <row r="55" spans="1:10" ht="75" hidden="1" x14ac:dyDescent="0.25">
      <c r="A55" s="2616"/>
      <c r="B55" s="1777"/>
      <c r="C55" s="261" t="s">
        <v>405</v>
      </c>
      <c r="D55" s="1105">
        <v>0</v>
      </c>
      <c r="E55" s="127">
        <v>0</v>
      </c>
      <c r="F55" s="127">
        <v>0</v>
      </c>
      <c r="G55" s="2619"/>
      <c r="H55" s="127">
        <v>0</v>
      </c>
      <c r="I55" s="127">
        <v>0</v>
      </c>
      <c r="J55" s="2619"/>
    </row>
    <row r="56" spans="1:10" ht="56.25" hidden="1" x14ac:dyDescent="0.25">
      <c r="A56" s="2617"/>
      <c r="B56" s="1778"/>
      <c r="C56" s="261" t="s">
        <v>20</v>
      </c>
      <c r="D56" s="1105">
        <v>0</v>
      </c>
      <c r="E56" s="127">
        <v>0</v>
      </c>
      <c r="F56" s="127">
        <v>0</v>
      </c>
      <c r="G56" s="2620"/>
      <c r="H56" s="127">
        <v>0</v>
      </c>
      <c r="I56" s="127">
        <v>0</v>
      </c>
      <c r="J56" s="2620"/>
    </row>
    <row r="57" spans="1:10" ht="25.5" customHeight="1" x14ac:dyDescent="0.25">
      <c r="A57" s="2470" t="s">
        <v>304</v>
      </c>
      <c r="B57" s="1999" t="s">
        <v>1328</v>
      </c>
      <c r="C57" s="533" t="s">
        <v>15</v>
      </c>
      <c r="D57" s="1104">
        <v>0</v>
      </c>
      <c r="E57" s="1104">
        <v>0</v>
      </c>
      <c r="F57" s="1104">
        <v>0</v>
      </c>
      <c r="G57" s="2609"/>
      <c r="H57" s="1104">
        <v>0</v>
      </c>
      <c r="I57" s="1104">
        <v>0</v>
      </c>
      <c r="J57" s="2609"/>
    </row>
    <row r="58" spans="1:10" ht="60" customHeight="1" x14ac:dyDescent="0.25">
      <c r="A58" s="2470"/>
      <c r="B58" s="1999"/>
      <c r="C58" s="262" t="s">
        <v>204</v>
      </c>
      <c r="D58" s="1104">
        <v>0</v>
      </c>
      <c r="E58" s="1104">
        <v>0</v>
      </c>
      <c r="F58" s="1104">
        <v>0</v>
      </c>
      <c r="G58" s="2609"/>
      <c r="H58" s="1104">
        <v>0</v>
      </c>
      <c r="I58" s="1104">
        <v>0</v>
      </c>
      <c r="J58" s="2609"/>
    </row>
    <row r="59" spans="1:10" ht="75" x14ac:dyDescent="0.25">
      <c r="A59" s="2470"/>
      <c r="B59" s="1999"/>
      <c r="C59" s="262" t="s">
        <v>41</v>
      </c>
      <c r="D59" s="1104">
        <v>0</v>
      </c>
      <c r="E59" s="1104">
        <v>0</v>
      </c>
      <c r="F59" s="1104">
        <v>0</v>
      </c>
      <c r="G59" s="2609"/>
      <c r="H59" s="1104">
        <v>0</v>
      </c>
      <c r="I59" s="1104">
        <v>0</v>
      </c>
      <c r="J59" s="2609"/>
    </row>
    <row r="60" spans="1:10" ht="75" x14ac:dyDescent="0.25">
      <c r="A60" s="2470"/>
      <c r="B60" s="1999"/>
      <c r="C60" s="262" t="s">
        <v>405</v>
      </c>
      <c r="D60" s="1104">
        <v>0</v>
      </c>
      <c r="E60" s="1104">
        <v>0</v>
      </c>
      <c r="F60" s="1104">
        <v>0</v>
      </c>
      <c r="G60" s="2609"/>
      <c r="H60" s="1104">
        <v>0</v>
      </c>
      <c r="I60" s="1104">
        <v>0</v>
      </c>
      <c r="J60" s="2609"/>
    </row>
    <row r="61" spans="1:10" ht="56.25" x14ac:dyDescent="0.25">
      <c r="A61" s="2470"/>
      <c r="B61" s="1999"/>
      <c r="C61" s="262" t="s">
        <v>20</v>
      </c>
      <c r="D61" s="1104">
        <v>0</v>
      </c>
      <c r="E61" s="1104">
        <v>0</v>
      </c>
      <c r="F61" s="1104">
        <v>0</v>
      </c>
      <c r="G61" s="2609"/>
      <c r="H61" s="1104">
        <v>0</v>
      </c>
      <c r="I61" s="1104">
        <v>0</v>
      </c>
      <c r="J61" s="2609"/>
    </row>
    <row r="62" spans="1:10" ht="19.5" customHeight="1" x14ac:dyDescent="0.25">
      <c r="A62" s="2468" t="s">
        <v>66</v>
      </c>
      <c r="B62" s="1753" t="s">
        <v>1329</v>
      </c>
      <c r="C62" s="534" t="s">
        <v>15</v>
      </c>
      <c r="D62" s="127">
        <v>0</v>
      </c>
      <c r="E62" s="127">
        <v>0</v>
      </c>
      <c r="F62" s="127">
        <v>0</v>
      </c>
      <c r="G62" s="2609"/>
      <c r="H62" s="127">
        <v>0</v>
      </c>
      <c r="I62" s="127">
        <v>0</v>
      </c>
      <c r="J62" s="2609" t="s">
        <v>406</v>
      </c>
    </row>
    <row r="63" spans="1:10" ht="66" customHeight="1" x14ac:dyDescent="0.25">
      <c r="A63" s="2468"/>
      <c r="B63" s="1753"/>
      <c r="C63" s="532" t="s">
        <v>204</v>
      </c>
      <c r="D63" s="127">
        <v>0</v>
      </c>
      <c r="E63" s="127">
        <v>0</v>
      </c>
      <c r="F63" s="127">
        <v>0</v>
      </c>
      <c r="G63" s="2609"/>
      <c r="H63" s="127">
        <v>0</v>
      </c>
      <c r="I63" s="127">
        <v>0</v>
      </c>
      <c r="J63" s="2609"/>
    </row>
    <row r="64" spans="1:10" ht="75" x14ac:dyDescent="0.25">
      <c r="A64" s="2468"/>
      <c r="B64" s="1753"/>
      <c r="C64" s="532" t="s">
        <v>41</v>
      </c>
      <c r="D64" s="127">
        <v>0</v>
      </c>
      <c r="E64" s="127">
        <v>0</v>
      </c>
      <c r="F64" s="127">
        <v>0</v>
      </c>
      <c r="G64" s="2609"/>
      <c r="H64" s="127">
        <v>0</v>
      </c>
      <c r="I64" s="127">
        <v>0</v>
      </c>
      <c r="J64" s="2609"/>
    </row>
    <row r="65" spans="1:10" ht="81" customHeight="1" x14ac:dyDescent="0.25">
      <c r="A65" s="2468"/>
      <c r="B65" s="1753"/>
      <c r="C65" s="532" t="s">
        <v>405</v>
      </c>
      <c r="D65" s="127">
        <v>0</v>
      </c>
      <c r="E65" s="127">
        <v>0</v>
      </c>
      <c r="F65" s="127">
        <v>0</v>
      </c>
      <c r="G65" s="2609"/>
      <c r="H65" s="127">
        <v>0</v>
      </c>
      <c r="I65" s="127">
        <v>0</v>
      </c>
      <c r="J65" s="2609"/>
    </row>
    <row r="66" spans="1:10" ht="52.5" customHeight="1" x14ac:dyDescent="0.25">
      <c r="A66" s="2468"/>
      <c r="B66" s="1753"/>
      <c r="C66" s="532" t="s">
        <v>20</v>
      </c>
      <c r="D66" s="127">
        <v>0</v>
      </c>
      <c r="E66" s="127">
        <v>0</v>
      </c>
      <c r="F66" s="127">
        <v>0</v>
      </c>
      <c r="G66" s="2609"/>
      <c r="H66" s="127">
        <v>0</v>
      </c>
      <c r="I66" s="127">
        <v>0</v>
      </c>
      <c r="J66" s="2609"/>
    </row>
    <row r="67" spans="1:10" ht="30" customHeight="1" x14ac:dyDescent="0.25">
      <c r="A67" s="2468" t="s">
        <v>67</v>
      </c>
      <c r="B67" s="1753" t="s">
        <v>1330</v>
      </c>
      <c r="C67" s="260" t="s">
        <v>15</v>
      </c>
      <c r="D67" s="127">
        <v>0</v>
      </c>
      <c r="E67" s="127">
        <v>0</v>
      </c>
      <c r="F67" s="127">
        <v>0</v>
      </c>
      <c r="G67" s="2609"/>
      <c r="H67" s="127">
        <v>0</v>
      </c>
      <c r="I67" s="127">
        <v>0</v>
      </c>
      <c r="J67" s="2609" t="s">
        <v>406</v>
      </c>
    </row>
    <row r="68" spans="1:10" ht="69" customHeight="1" x14ac:dyDescent="0.25">
      <c r="A68" s="2468"/>
      <c r="B68" s="1753"/>
      <c r="C68" s="261" t="s">
        <v>204</v>
      </c>
      <c r="D68" s="127">
        <v>0</v>
      </c>
      <c r="E68" s="127">
        <v>0</v>
      </c>
      <c r="F68" s="127">
        <v>0</v>
      </c>
      <c r="G68" s="2609"/>
      <c r="H68" s="127">
        <v>0</v>
      </c>
      <c r="I68" s="127">
        <v>0</v>
      </c>
      <c r="J68" s="2609"/>
    </row>
    <row r="69" spans="1:10" ht="90" customHeight="1" x14ac:dyDescent="0.25">
      <c r="A69" s="2468"/>
      <c r="B69" s="1753"/>
      <c r="C69" s="261" t="s">
        <v>41</v>
      </c>
      <c r="D69" s="127">
        <v>0</v>
      </c>
      <c r="E69" s="127">
        <v>0</v>
      </c>
      <c r="F69" s="127">
        <v>0</v>
      </c>
      <c r="G69" s="2609"/>
      <c r="H69" s="127">
        <v>0</v>
      </c>
      <c r="I69" s="127">
        <v>0</v>
      </c>
      <c r="J69" s="2609"/>
    </row>
    <row r="70" spans="1:10" ht="75" hidden="1" x14ac:dyDescent="0.25">
      <c r="A70" s="2468"/>
      <c r="B70" s="1776" t="s">
        <v>1058</v>
      </c>
      <c r="C70" s="261" t="s">
        <v>405</v>
      </c>
      <c r="D70" s="127">
        <v>0</v>
      </c>
      <c r="E70" s="127">
        <v>0</v>
      </c>
      <c r="F70" s="127">
        <v>0</v>
      </c>
      <c r="G70" s="2609"/>
      <c r="H70" s="127">
        <v>0</v>
      </c>
      <c r="I70" s="127">
        <v>0</v>
      </c>
      <c r="J70" s="2609"/>
    </row>
    <row r="71" spans="1:10" ht="42" hidden="1" customHeight="1" x14ac:dyDescent="0.25">
      <c r="A71" s="2468"/>
      <c r="B71" s="1778"/>
      <c r="C71" s="532" t="s">
        <v>20</v>
      </c>
      <c r="D71" s="127">
        <v>0</v>
      </c>
      <c r="E71" s="127">
        <v>0</v>
      </c>
      <c r="F71" s="127">
        <v>0</v>
      </c>
      <c r="G71" s="2609"/>
      <c r="H71" s="127">
        <v>0</v>
      </c>
      <c r="I71" s="127">
        <v>0</v>
      </c>
      <c r="J71" s="2609"/>
    </row>
    <row r="72" spans="1:10" ht="28.5" customHeight="1" x14ac:dyDescent="0.25">
      <c r="A72" s="2612"/>
      <c r="B72" s="2612" t="s">
        <v>39</v>
      </c>
      <c r="C72" s="258" t="s">
        <v>15</v>
      </c>
      <c r="D72" s="1106">
        <f>D75</f>
        <v>0</v>
      </c>
      <c r="E72" s="1104">
        <v>0</v>
      </c>
      <c r="F72" s="1104">
        <v>0</v>
      </c>
      <c r="G72" s="2604"/>
      <c r="H72" s="1104">
        <v>0</v>
      </c>
      <c r="I72" s="1104">
        <v>0</v>
      </c>
      <c r="J72" s="2604"/>
    </row>
    <row r="73" spans="1:10" ht="79.5" customHeight="1" x14ac:dyDescent="0.25">
      <c r="A73" s="2613"/>
      <c r="B73" s="2613"/>
      <c r="C73" s="262" t="s">
        <v>204</v>
      </c>
      <c r="D73" s="1106">
        <v>0</v>
      </c>
      <c r="E73" s="1104">
        <v>0</v>
      </c>
      <c r="F73" s="1104">
        <v>0</v>
      </c>
      <c r="G73" s="2605"/>
      <c r="H73" s="1104">
        <v>0</v>
      </c>
      <c r="I73" s="1104">
        <v>0</v>
      </c>
      <c r="J73" s="2605"/>
    </row>
    <row r="74" spans="1:10" ht="79.5" customHeight="1" x14ac:dyDescent="0.25">
      <c r="A74" s="2613"/>
      <c r="B74" s="2613"/>
      <c r="C74" s="262" t="s">
        <v>41</v>
      </c>
      <c r="D74" s="1106">
        <v>0</v>
      </c>
      <c r="E74" s="1104">
        <v>0</v>
      </c>
      <c r="F74" s="1104">
        <v>0</v>
      </c>
      <c r="G74" s="2605"/>
      <c r="H74" s="1104">
        <v>0</v>
      </c>
      <c r="I74" s="1104">
        <v>0</v>
      </c>
      <c r="J74" s="2605"/>
    </row>
    <row r="75" spans="1:10" ht="79.5" customHeight="1" x14ac:dyDescent="0.25">
      <c r="A75" s="2613"/>
      <c r="B75" s="2613"/>
      <c r="C75" s="262" t="s">
        <v>405</v>
      </c>
      <c r="D75" s="1106">
        <f>D60</f>
        <v>0</v>
      </c>
      <c r="E75" s="1104">
        <v>0</v>
      </c>
      <c r="F75" s="1104">
        <v>0</v>
      </c>
      <c r="G75" s="2605"/>
      <c r="H75" s="1104">
        <v>0</v>
      </c>
      <c r="I75" s="1104">
        <v>0</v>
      </c>
      <c r="J75" s="2605"/>
    </row>
    <row r="76" spans="1:10" ht="62.25" customHeight="1" x14ac:dyDescent="0.25">
      <c r="A76" s="2614"/>
      <c r="B76" s="2614"/>
      <c r="C76" s="262" t="s">
        <v>20</v>
      </c>
      <c r="D76" s="1106">
        <v>0</v>
      </c>
      <c r="E76" s="1104">
        <v>0</v>
      </c>
      <c r="F76" s="1104">
        <v>0</v>
      </c>
      <c r="G76" s="2606"/>
      <c r="H76" s="1104">
        <v>0</v>
      </c>
      <c r="I76" s="1104">
        <v>0</v>
      </c>
      <c r="J76" s="2606"/>
    </row>
    <row r="77" spans="1:10" ht="28.5" customHeight="1" x14ac:dyDescent="0.25">
      <c r="A77" s="1467"/>
      <c r="B77" s="1756" t="s">
        <v>2098</v>
      </c>
      <c r="C77" s="1756"/>
      <c r="D77" s="1756"/>
      <c r="E77" s="1756"/>
      <c r="F77" s="1756"/>
      <c r="G77" s="1756"/>
      <c r="H77" s="1756"/>
      <c r="I77" s="1756"/>
      <c r="J77" s="1756"/>
    </row>
    <row r="78" spans="1:10" ht="172.5" customHeight="1" x14ac:dyDescent="0.25">
      <c r="A78" s="1466" t="s">
        <v>9</v>
      </c>
      <c r="B78" s="1432" t="s">
        <v>1331</v>
      </c>
      <c r="C78" s="1422" t="s">
        <v>16</v>
      </c>
      <c r="D78" s="1107">
        <f>D79</f>
        <v>3983</v>
      </c>
      <c r="E78" s="1108">
        <f>E79</f>
        <v>2289.4699999999998</v>
      </c>
      <c r="F78" s="1444">
        <f t="shared" ref="F78:F83" si="0">E78/D78*100</f>
        <v>57.481044438865169</v>
      </c>
      <c r="G78" s="1109"/>
      <c r="H78" s="1108">
        <f>H79</f>
        <v>2289.4699999999998</v>
      </c>
      <c r="I78" s="1444">
        <f t="shared" ref="I78:I83" si="1">H78/D78*100</f>
        <v>57.481044438865169</v>
      </c>
      <c r="J78" s="930"/>
    </row>
    <row r="79" spans="1:10" ht="237.75" customHeight="1" x14ac:dyDescent="0.25">
      <c r="A79" s="1467" t="s">
        <v>10</v>
      </c>
      <c r="B79" s="1419" t="s">
        <v>1332</v>
      </c>
      <c r="C79" s="1423" t="s">
        <v>16</v>
      </c>
      <c r="D79" s="1110">
        <v>3983</v>
      </c>
      <c r="E79" s="1111">
        <v>2289.4699999999998</v>
      </c>
      <c r="F79" s="1434">
        <f t="shared" si="0"/>
        <v>57.481044438865169</v>
      </c>
      <c r="G79" s="1112" t="s">
        <v>1535</v>
      </c>
      <c r="H79" s="1111">
        <v>2289.4699999999998</v>
      </c>
      <c r="I79" s="1434">
        <f t="shared" si="1"/>
        <v>57.481044438865169</v>
      </c>
      <c r="J79" s="155" t="s">
        <v>1492</v>
      </c>
    </row>
    <row r="80" spans="1:10" ht="132.75" customHeight="1" x14ac:dyDescent="0.25">
      <c r="A80" s="1466" t="s">
        <v>12</v>
      </c>
      <c r="B80" s="1515" t="s">
        <v>1729</v>
      </c>
      <c r="C80" s="1511" t="s">
        <v>19</v>
      </c>
      <c r="D80" s="1108">
        <f>D81</f>
        <v>7328.23</v>
      </c>
      <c r="E80" s="1108">
        <f>E81</f>
        <v>679.02</v>
      </c>
      <c r="F80" s="468">
        <f>F81</f>
        <v>9.2658117990292332</v>
      </c>
      <c r="G80" s="1113"/>
      <c r="H80" s="1108">
        <f>E80</f>
        <v>679.02</v>
      </c>
      <c r="I80" s="468">
        <f>I81</f>
        <v>9.2658117990292332</v>
      </c>
      <c r="J80" s="1484"/>
    </row>
    <row r="81" spans="1:15" ht="366.75" customHeight="1" x14ac:dyDescent="0.25">
      <c r="A81" s="1467" t="s">
        <v>66</v>
      </c>
      <c r="B81" s="1419" t="s">
        <v>1730</v>
      </c>
      <c r="C81" s="263" t="s">
        <v>19</v>
      </c>
      <c r="D81" s="1111">
        <v>7328.23</v>
      </c>
      <c r="E81" s="1111">
        <v>679.02</v>
      </c>
      <c r="F81" s="1111">
        <f>E81/D81*100</f>
        <v>9.2658117990292332</v>
      </c>
      <c r="G81" s="1112" t="s">
        <v>1931</v>
      </c>
      <c r="H81" s="1111">
        <f>E81</f>
        <v>679.02</v>
      </c>
      <c r="I81" s="1111">
        <f>H81/D81*100</f>
        <v>9.2658117990292332</v>
      </c>
      <c r="J81" s="765" t="s">
        <v>1501</v>
      </c>
    </row>
    <row r="82" spans="1:15" ht="27.75" customHeight="1" x14ac:dyDescent="0.25">
      <c r="A82" s="2002"/>
      <c r="B82" s="2002" t="s">
        <v>257</v>
      </c>
      <c r="C82" s="1511" t="s">
        <v>15</v>
      </c>
      <c r="D82" s="1107">
        <f>D83+D84</f>
        <v>11311.23</v>
      </c>
      <c r="E82" s="1107">
        <f>E83+E84</f>
        <v>2968.49</v>
      </c>
      <c r="F82" s="1108">
        <f t="shared" si="0"/>
        <v>26.243741838862793</v>
      </c>
      <c r="G82" s="2607"/>
      <c r="H82" s="1107">
        <f>H83+H84</f>
        <v>2968.49</v>
      </c>
      <c r="I82" s="1108">
        <f t="shared" si="1"/>
        <v>26.243741838862793</v>
      </c>
      <c r="J82" s="2608"/>
    </row>
    <row r="83" spans="1:15" ht="78.75" customHeight="1" x14ac:dyDescent="0.25">
      <c r="A83" s="2002"/>
      <c r="B83" s="2002"/>
      <c r="C83" s="264" t="s">
        <v>16</v>
      </c>
      <c r="D83" s="1108">
        <f>D78</f>
        <v>3983</v>
      </c>
      <c r="E83" s="1108">
        <f>E78</f>
        <v>2289.4699999999998</v>
      </c>
      <c r="F83" s="1108">
        <f t="shared" si="0"/>
        <v>57.481044438865169</v>
      </c>
      <c r="G83" s="2607"/>
      <c r="H83" s="1108">
        <f>H78</f>
        <v>2289.4699999999998</v>
      </c>
      <c r="I83" s="1108">
        <f t="shared" si="1"/>
        <v>57.481044438865169</v>
      </c>
      <c r="J83" s="2608"/>
    </row>
    <row r="84" spans="1:15" ht="165.75" customHeight="1" x14ac:dyDescent="0.25">
      <c r="A84" s="2002"/>
      <c r="B84" s="2002"/>
      <c r="C84" s="1422" t="s">
        <v>19</v>
      </c>
      <c r="D84" s="1108">
        <f>D80</f>
        <v>7328.23</v>
      </c>
      <c r="E84" s="1108">
        <f>E80</f>
        <v>679.02</v>
      </c>
      <c r="F84" s="1108">
        <v>0</v>
      </c>
      <c r="G84" s="2607"/>
      <c r="H84" s="1108">
        <f>H80</f>
        <v>679.02</v>
      </c>
      <c r="I84" s="1108">
        <v>0</v>
      </c>
      <c r="J84" s="2608"/>
    </row>
    <row r="85" spans="1:15" ht="18.75" x14ac:dyDescent="0.25">
      <c r="A85" s="1466"/>
      <c r="B85" s="2603" t="s">
        <v>397</v>
      </c>
      <c r="C85" s="2603"/>
      <c r="D85" s="2603"/>
      <c r="E85" s="2603"/>
      <c r="F85" s="2603"/>
      <c r="G85" s="2603"/>
      <c r="H85" s="2603"/>
      <c r="I85" s="2603"/>
      <c r="J85" s="2603"/>
    </row>
    <row r="86" spans="1:15" ht="96.75" customHeight="1" x14ac:dyDescent="0.25">
      <c r="A86" s="1466" t="s">
        <v>8</v>
      </c>
      <c r="B86" s="1515" t="s">
        <v>418</v>
      </c>
      <c r="C86" s="1511" t="s">
        <v>19</v>
      </c>
      <c r="D86" s="1104">
        <f>D88</f>
        <v>500</v>
      </c>
      <c r="E86" s="1104">
        <f>E87+E89</f>
        <v>0</v>
      </c>
      <c r="F86" s="1104">
        <f t="shared" ref="F86:F94" si="2">E86/D86*100</f>
        <v>0</v>
      </c>
      <c r="G86" s="1114"/>
      <c r="H86" s="1104">
        <f>H87+H89</f>
        <v>0</v>
      </c>
      <c r="I86" s="1104">
        <f t="shared" ref="I86:I91" si="3">H86/D86*100</f>
        <v>0</v>
      </c>
      <c r="J86" s="1505"/>
    </row>
    <row r="87" spans="1:15" ht="91.5" customHeight="1" x14ac:dyDescent="0.25">
      <c r="A87" s="1467" t="s">
        <v>10</v>
      </c>
      <c r="B87" s="1519" t="s">
        <v>1333</v>
      </c>
      <c r="C87" s="1491" t="s">
        <v>19</v>
      </c>
      <c r="D87" s="127">
        <f>D88</f>
        <v>500</v>
      </c>
      <c r="E87" s="127">
        <v>0</v>
      </c>
      <c r="F87" s="127">
        <f t="shared" si="2"/>
        <v>0</v>
      </c>
      <c r="G87" s="1114"/>
      <c r="H87" s="127">
        <f>E87</f>
        <v>0</v>
      </c>
      <c r="I87" s="127">
        <f t="shared" si="3"/>
        <v>0</v>
      </c>
      <c r="J87" s="1505"/>
    </row>
    <row r="88" spans="1:15" ht="171.75" customHeight="1" x14ac:dyDescent="0.25">
      <c r="A88" s="1467" t="s">
        <v>77</v>
      </c>
      <c r="B88" s="1519" t="s">
        <v>419</v>
      </c>
      <c r="C88" s="1491" t="s">
        <v>19</v>
      </c>
      <c r="D88" s="1115">
        <v>500</v>
      </c>
      <c r="E88" s="1115">
        <v>0</v>
      </c>
      <c r="F88" s="702">
        <f t="shared" si="2"/>
        <v>0</v>
      </c>
      <c r="G88" s="1482" t="s">
        <v>1990</v>
      </c>
      <c r="H88" s="1116"/>
      <c r="I88" s="1116">
        <f t="shared" si="3"/>
        <v>0</v>
      </c>
      <c r="J88" s="1505" t="s">
        <v>1991</v>
      </c>
    </row>
    <row r="89" spans="1:15" ht="95.25" customHeight="1" x14ac:dyDescent="0.25">
      <c r="A89" s="1467" t="s">
        <v>11</v>
      </c>
      <c r="B89" s="1519" t="s">
        <v>421</v>
      </c>
      <c r="C89" s="1491" t="s">
        <v>19</v>
      </c>
      <c r="D89" s="1115">
        <v>0</v>
      </c>
      <c r="E89" s="1115">
        <f>E90</f>
        <v>0</v>
      </c>
      <c r="F89" s="702">
        <v>0</v>
      </c>
      <c r="G89" s="1482"/>
      <c r="H89" s="1116">
        <f>E89</f>
        <v>0</v>
      </c>
      <c r="I89" s="1116">
        <v>0</v>
      </c>
      <c r="J89" s="1505"/>
      <c r="O89" s="69"/>
    </row>
    <row r="90" spans="1:15" ht="177" hidden="1" customHeight="1" x14ac:dyDescent="0.25">
      <c r="A90" s="1467" t="s">
        <v>31</v>
      </c>
      <c r="B90" s="1419" t="s">
        <v>420</v>
      </c>
      <c r="C90" s="1423" t="s">
        <v>19</v>
      </c>
      <c r="D90" s="1116">
        <v>1000</v>
      </c>
      <c r="E90" s="1115">
        <v>0</v>
      </c>
      <c r="F90" s="110">
        <f t="shared" si="2"/>
        <v>0</v>
      </c>
      <c r="G90" s="1482" t="s">
        <v>548</v>
      </c>
      <c r="H90" s="1116">
        <f>E90</f>
        <v>0</v>
      </c>
      <c r="I90" s="1116">
        <f t="shared" si="3"/>
        <v>0</v>
      </c>
      <c r="J90" s="1505" t="s">
        <v>933</v>
      </c>
    </row>
    <row r="91" spans="1:15" ht="93.75" x14ac:dyDescent="0.25">
      <c r="A91" s="142"/>
      <c r="B91" s="1414" t="s">
        <v>74</v>
      </c>
      <c r="C91" s="1511" t="s">
        <v>19</v>
      </c>
      <c r="D91" s="1117">
        <f>D88</f>
        <v>500</v>
      </c>
      <c r="E91" s="1117">
        <f>E86</f>
        <v>0</v>
      </c>
      <c r="F91" s="1433">
        <f t="shared" si="2"/>
        <v>0</v>
      </c>
      <c r="G91" s="1118"/>
      <c r="H91" s="1117">
        <f>H86</f>
        <v>0</v>
      </c>
      <c r="I91" s="1119">
        <f t="shared" si="3"/>
        <v>0</v>
      </c>
      <c r="J91" s="1505"/>
    </row>
    <row r="92" spans="1:15" ht="18" customHeight="1" x14ac:dyDescent="0.25">
      <c r="A92" s="1693"/>
      <c r="B92" s="1693" t="s">
        <v>71</v>
      </c>
      <c r="C92" s="1511" t="s">
        <v>15</v>
      </c>
      <c r="D92" s="1108">
        <f>D93+D94</f>
        <v>11811.23</v>
      </c>
      <c r="E92" s="1108">
        <f>E93+E94</f>
        <v>2968.49</v>
      </c>
      <c r="F92" s="468">
        <f t="shared" si="2"/>
        <v>25.132776179957549</v>
      </c>
      <c r="G92" s="2610"/>
      <c r="H92" s="1108">
        <f>H93+H94</f>
        <v>2968.49</v>
      </c>
      <c r="I92" s="468">
        <f>E92/D92*100</f>
        <v>25.132776179957549</v>
      </c>
      <c r="J92" s="2611"/>
    </row>
    <row r="93" spans="1:15" ht="74.25" customHeight="1" x14ac:dyDescent="0.25">
      <c r="A93" s="1693"/>
      <c r="B93" s="1693"/>
      <c r="C93" s="265" t="s">
        <v>16</v>
      </c>
      <c r="D93" s="1108">
        <f>D83</f>
        <v>3983</v>
      </c>
      <c r="E93" s="468">
        <f>E83</f>
        <v>2289.4699999999998</v>
      </c>
      <c r="F93" s="468">
        <f t="shared" si="2"/>
        <v>57.481044438865169</v>
      </c>
      <c r="G93" s="2610"/>
      <c r="H93" s="1108">
        <f>E93</f>
        <v>2289.4699999999998</v>
      </c>
      <c r="I93" s="1108">
        <f>H93/D93*100</f>
        <v>57.481044438865169</v>
      </c>
      <c r="J93" s="2611"/>
    </row>
    <row r="94" spans="1:15" ht="93.75" x14ac:dyDescent="0.25">
      <c r="A94" s="1693"/>
      <c r="B94" s="1693"/>
      <c r="C94" s="1511" t="s">
        <v>19</v>
      </c>
      <c r="D94" s="468">
        <f>D91+D84+D72</f>
        <v>7828.23</v>
      </c>
      <c r="E94" s="468">
        <f>E91+E84</f>
        <v>679.02</v>
      </c>
      <c r="F94" s="468">
        <f t="shared" si="2"/>
        <v>8.6739914386777084</v>
      </c>
      <c r="G94" s="2610"/>
      <c r="H94" s="468">
        <f>H91+H84</f>
        <v>679.02</v>
      </c>
      <c r="I94" s="468">
        <f>PRODUCT(H94,1/D94,100)</f>
        <v>8.6739914386777102</v>
      </c>
      <c r="J94" s="2611"/>
    </row>
  </sheetData>
  <mergeCells count="76">
    <mergeCell ref="B8:J8"/>
    <mergeCell ref="A1:J1"/>
    <mergeCell ref="A2:J2"/>
    <mergeCell ref="A3:J3"/>
    <mergeCell ref="A4:J4"/>
    <mergeCell ref="A5:J5"/>
    <mergeCell ref="A12:A16"/>
    <mergeCell ref="B12:B16"/>
    <mergeCell ref="G12:G16"/>
    <mergeCell ref="J12:J16"/>
    <mergeCell ref="A17:A21"/>
    <mergeCell ref="B17:B21"/>
    <mergeCell ref="G17:G21"/>
    <mergeCell ref="J17:J21"/>
    <mergeCell ref="A22:A26"/>
    <mergeCell ref="B22:B26"/>
    <mergeCell ref="G22:G26"/>
    <mergeCell ref="J22:J26"/>
    <mergeCell ref="A27:A31"/>
    <mergeCell ref="B27:B31"/>
    <mergeCell ref="G27:G31"/>
    <mergeCell ref="J27:J31"/>
    <mergeCell ref="A32:A36"/>
    <mergeCell ref="B32:B36"/>
    <mergeCell ref="G32:G36"/>
    <mergeCell ref="J32:J36"/>
    <mergeCell ref="A37:A41"/>
    <mergeCell ref="B37:B41"/>
    <mergeCell ref="G37:G41"/>
    <mergeCell ref="J37:J41"/>
    <mergeCell ref="A42:A44"/>
    <mergeCell ref="B42:B44"/>
    <mergeCell ref="G42:G44"/>
    <mergeCell ref="J42:J44"/>
    <mergeCell ref="A45:A46"/>
    <mergeCell ref="B45:B46"/>
    <mergeCell ref="G45:G46"/>
    <mergeCell ref="J45:J46"/>
    <mergeCell ref="A67:A69"/>
    <mergeCell ref="B67:B69"/>
    <mergeCell ref="G67:G69"/>
    <mergeCell ref="J67:J69"/>
    <mergeCell ref="A47:A51"/>
    <mergeCell ref="B47:B51"/>
    <mergeCell ref="G47:G51"/>
    <mergeCell ref="J47:J51"/>
    <mergeCell ref="A52:A56"/>
    <mergeCell ref="B52:B56"/>
    <mergeCell ref="G52:G56"/>
    <mergeCell ref="J52:J56"/>
    <mergeCell ref="A57:A61"/>
    <mergeCell ref="B57:B61"/>
    <mergeCell ref="G57:G61"/>
    <mergeCell ref="J57:J61"/>
    <mergeCell ref="A62:A66"/>
    <mergeCell ref="B62:B66"/>
    <mergeCell ref="G62:G66"/>
    <mergeCell ref="J62:J66"/>
    <mergeCell ref="A92:A94"/>
    <mergeCell ref="B92:B94"/>
    <mergeCell ref="G92:G94"/>
    <mergeCell ref="J92:J94"/>
    <mergeCell ref="A70:A71"/>
    <mergeCell ref="B70:B71"/>
    <mergeCell ref="G70:G71"/>
    <mergeCell ref="J70:J71"/>
    <mergeCell ref="B77:J77"/>
    <mergeCell ref="A72:A76"/>
    <mergeCell ref="B72:B76"/>
    <mergeCell ref="G72:G76"/>
    <mergeCell ref="B85:J85"/>
    <mergeCell ref="J72:J76"/>
    <mergeCell ref="A82:A84"/>
    <mergeCell ref="B82:B84"/>
    <mergeCell ref="G82:G84"/>
    <mergeCell ref="J82:J84"/>
  </mergeCells>
  <conditionalFormatting sqref="B8">
    <cfRule type="duplicateValues" priority="1"/>
  </conditionalFormatting>
  <pageMargins left="0.78740157480314965" right="0.39370078740157483" top="0.78740157480314965" bottom="0.78740157480314965" header="0.31496062992125984" footer="0.39370078740157483"/>
  <pageSetup paperSize="9" scale="62" firstPageNumber="148" fitToWidth="0" fitToHeight="0" orientation="landscape" useFirstPageNumber="1" horizontalDpi="4294967292" verticalDpi="4294967292" r:id="rId1"/>
  <headerFooter>
    <oddFooter>&amp;R&amp;"Times New Roman,обычный"&amp;14&amp;P</oddFooter>
  </headerFooter>
  <rowBreaks count="1" manualBreakCount="1">
    <brk id="3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WVP249"/>
  <sheetViews>
    <sheetView view="pageBreakPreview" topLeftCell="A113" zoomScale="62" zoomScaleNormal="66" zoomScaleSheetLayoutView="62" zoomScalePageLayoutView="70" workbookViewId="0">
      <selection activeCell="I203" sqref="I203"/>
    </sheetView>
  </sheetViews>
  <sheetFormatPr defaultColWidth="26.7109375" defaultRowHeight="18.75" x14ac:dyDescent="0.25"/>
  <cols>
    <col min="1" max="1" width="8.7109375" style="738" customWidth="1"/>
    <col min="2" max="2" width="45.7109375" style="739" customWidth="1"/>
    <col min="3" max="3" width="15.7109375" style="739" customWidth="1"/>
    <col min="4" max="5" width="17.7109375" style="738" customWidth="1"/>
    <col min="6" max="6" width="14.85546875" style="738" customWidth="1"/>
    <col min="7" max="7" width="35.7109375" style="740" customWidth="1"/>
    <col min="8" max="8" width="17.7109375" style="738" customWidth="1"/>
    <col min="9" max="9" width="12.28515625" style="738" customWidth="1"/>
    <col min="10" max="10" width="30.7109375" style="740" customWidth="1"/>
    <col min="11" max="254" width="26.7109375" style="14"/>
    <col min="255" max="255" width="8.7109375" style="14" customWidth="1"/>
    <col min="256" max="256" width="41.7109375" style="14" customWidth="1"/>
    <col min="257" max="257" width="15.7109375" style="14" customWidth="1"/>
    <col min="258" max="259" width="17.7109375" style="14" customWidth="1"/>
    <col min="260" max="260" width="15.140625" style="14" customWidth="1"/>
    <col min="261" max="261" width="35.7109375" style="14" customWidth="1"/>
    <col min="262" max="262" width="17.7109375" style="14" customWidth="1"/>
    <col min="263" max="263" width="14.7109375" style="14" customWidth="1"/>
    <col min="264" max="264" width="30.7109375" style="14" customWidth="1"/>
    <col min="265" max="510" width="26.7109375" style="14"/>
    <col min="511" max="511" width="8.7109375" style="14" customWidth="1"/>
    <col min="512" max="512" width="41.7109375" style="14" customWidth="1"/>
    <col min="513" max="513" width="15.7109375" style="14" customWidth="1"/>
    <col min="514" max="515" width="17.7109375" style="14" customWidth="1"/>
    <col min="516" max="516" width="15.140625" style="14" customWidth="1"/>
    <col min="517" max="517" width="35.7109375" style="14" customWidth="1"/>
    <col min="518" max="518" width="17.7109375" style="14" customWidth="1"/>
    <col min="519" max="519" width="14.7109375" style="14" customWidth="1"/>
    <col min="520" max="520" width="30.7109375" style="14" customWidth="1"/>
    <col min="521" max="766" width="26.7109375" style="14"/>
    <col min="767" max="767" width="8.7109375" style="14" customWidth="1"/>
    <col min="768" max="768" width="41.7109375" style="14" customWidth="1"/>
    <col min="769" max="769" width="15.7109375" style="14" customWidth="1"/>
    <col min="770" max="771" width="17.7109375" style="14" customWidth="1"/>
    <col min="772" max="772" width="15.140625" style="14" customWidth="1"/>
    <col min="773" max="773" width="35.7109375" style="14" customWidth="1"/>
    <col min="774" max="774" width="17.7109375" style="14" customWidth="1"/>
    <col min="775" max="775" width="14.7109375" style="14" customWidth="1"/>
    <col min="776" max="776" width="30.7109375" style="14" customWidth="1"/>
    <col min="777" max="1022" width="26.7109375" style="14"/>
    <col min="1023" max="1023" width="8.7109375" style="14" customWidth="1"/>
    <col min="1024" max="1024" width="41.7109375" style="14" customWidth="1"/>
    <col min="1025" max="1025" width="15.7109375" style="14" customWidth="1"/>
    <col min="1026" max="1027" width="17.7109375" style="14" customWidth="1"/>
    <col min="1028" max="1028" width="15.140625" style="14" customWidth="1"/>
    <col min="1029" max="1029" width="35.7109375" style="14" customWidth="1"/>
    <col min="1030" max="1030" width="17.7109375" style="14" customWidth="1"/>
    <col min="1031" max="1031" width="14.7109375" style="14" customWidth="1"/>
    <col min="1032" max="1032" width="30.7109375" style="14" customWidth="1"/>
    <col min="1033" max="1278" width="26.7109375" style="14"/>
    <col min="1279" max="1279" width="8.7109375" style="14" customWidth="1"/>
    <col min="1280" max="1280" width="41.7109375" style="14" customWidth="1"/>
    <col min="1281" max="1281" width="15.7109375" style="14" customWidth="1"/>
    <col min="1282" max="1283" width="17.7109375" style="14" customWidth="1"/>
    <col min="1284" max="1284" width="15.140625" style="14" customWidth="1"/>
    <col min="1285" max="1285" width="35.7109375" style="14" customWidth="1"/>
    <col min="1286" max="1286" width="17.7109375" style="14" customWidth="1"/>
    <col min="1287" max="1287" width="14.7109375" style="14" customWidth="1"/>
    <col min="1288" max="1288" width="30.7109375" style="14" customWidth="1"/>
    <col min="1289" max="1534" width="26.7109375" style="14"/>
    <col min="1535" max="1535" width="8.7109375" style="14" customWidth="1"/>
    <col min="1536" max="1536" width="41.7109375" style="14" customWidth="1"/>
    <col min="1537" max="1537" width="15.7109375" style="14" customWidth="1"/>
    <col min="1538" max="1539" width="17.7109375" style="14" customWidth="1"/>
    <col min="1540" max="1540" width="15.140625" style="14" customWidth="1"/>
    <col min="1541" max="1541" width="35.7109375" style="14" customWidth="1"/>
    <col min="1542" max="1542" width="17.7109375" style="14" customWidth="1"/>
    <col min="1543" max="1543" width="14.7109375" style="14" customWidth="1"/>
    <col min="1544" max="1544" width="30.7109375" style="14" customWidth="1"/>
    <col min="1545" max="1790" width="26.7109375" style="14"/>
    <col min="1791" max="1791" width="8.7109375" style="14" customWidth="1"/>
    <col min="1792" max="1792" width="41.7109375" style="14" customWidth="1"/>
    <col min="1793" max="1793" width="15.7109375" style="14" customWidth="1"/>
    <col min="1794" max="1795" width="17.7109375" style="14" customWidth="1"/>
    <col min="1796" max="1796" width="15.140625" style="14" customWidth="1"/>
    <col min="1797" max="1797" width="35.7109375" style="14" customWidth="1"/>
    <col min="1798" max="1798" width="17.7109375" style="14" customWidth="1"/>
    <col min="1799" max="1799" width="14.7109375" style="14" customWidth="1"/>
    <col min="1800" max="1800" width="30.7109375" style="14" customWidth="1"/>
    <col min="1801" max="2046" width="26.7109375" style="14"/>
    <col min="2047" max="2047" width="8.7109375" style="14" customWidth="1"/>
    <col min="2048" max="2048" width="41.7109375" style="14" customWidth="1"/>
    <col min="2049" max="2049" width="15.7109375" style="14" customWidth="1"/>
    <col min="2050" max="2051" width="17.7109375" style="14" customWidth="1"/>
    <col min="2052" max="2052" width="15.140625" style="14" customWidth="1"/>
    <col min="2053" max="2053" width="35.7109375" style="14" customWidth="1"/>
    <col min="2054" max="2054" width="17.7109375" style="14" customWidth="1"/>
    <col min="2055" max="2055" width="14.7109375" style="14" customWidth="1"/>
    <col min="2056" max="2056" width="30.7109375" style="14" customWidth="1"/>
    <col min="2057" max="2302" width="26.7109375" style="14"/>
    <col min="2303" max="2303" width="8.7109375" style="14" customWidth="1"/>
    <col min="2304" max="2304" width="41.7109375" style="14" customWidth="1"/>
    <col min="2305" max="2305" width="15.7109375" style="14" customWidth="1"/>
    <col min="2306" max="2307" width="17.7109375" style="14" customWidth="1"/>
    <col min="2308" max="2308" width="15.140625" style="14" customWidth="1"/>
    <col min="2309" max="2309" width="35.7109375" style="14" customWidth="1"/>
    <col min="2310" max="2310" width="17.7109375" style="14" customWidth="1"/>
    <col min="2311" max="2311" width="14.7109375" style="14" customWidth="1"/>
    <col min="2312" max="2312" width="30.7109375" style="14" customWidth="1"/>
    <col min="2313" max="2558" width="26.7109375" style="14"/>
    <col min="2559" max="2559" width="8.7109375" style="14" customWidth="1"/>
    <col min="2560" max="2560" width="41.7109375" style="14" customWidth="1"/>
    <col min="2561" max="2561" width="15.7109375" style="14" customWidth="1"/>
    <col min="2562" max="2563" width="17.7109375" style="14" customWidth="1"/>
    <col min="2564" max="2564" width="15.140625" style="14" customWidth="1"/>
    <col min="2565" max="2565" width="35.7109375" style="14" customWidth="1"/>
    <col min="2566" max="2566" width="17.7109375" style="14" customWidth="1"/>
    <col min="2567" max="2567" width="14.7109375" style="14" customWidth="1"/>
    <col min="2568" max="2568" width="30.7109375" style="14" customWidth="1"/>
    <col min="2569" max="2814" width="26.7109375" style="14"/>
    <col min="2815" max="2815" width="8.7109375" style="14" customWidth="1"/>
    <col min="2816" max="2816" width="41.7109375" style="14" customWidth="1"/>
    <col min="2817" max="2817" width="15.7109375" style="14" customWidth="1"/>
    <col min="2818" max="2819" width="17.7109375" style="14" customWidth="1"/>
    <col min="2820" max="2820" width="15.140625" style="14" customWidth="1"/>
    <col min="2821" max="2821" width="35.7109375" style="14" customWidth="1"/>
    <col min="2822" max="2822" width="17.7109375" style="14" customWidth="1"/>
    <col min="2823" max="2823" width="14.7109375" style="14" customWidth="1"/>
    <col min="2824" max="2824" width="30.7109375" style="14" customWidth="1"/>
    <col min="2825" max="3070" width="26.7109375" style="14"/>
    <col min="3071" max="3071" width="8.7109375" style="14" customWidth="1"/>
    <col min="3072" max="3072" width="41.7109375" style="14" customWidth="1"/>
    <col min="3073" max="3073" width="15.7109375" style="14" customWidth="1"/>
    <col min="3074" max="3075" width="17.7109375" style="14" customWidth="1"/>
    <col min="3076" max="3076" width="15.140625" style="14" customWidth="1"/>
    <col min="3077" max="3077" width="35.7109375" style="14" customWidth="1"/>
    <col min="3078" max="3078" width="17.7109375" style="14" customWidth="1"/>
    <col min="3079" max="3079" width="14.7109375" style="14" customWidth="1"/>
    <col min="3080" max="3080" width="30.7109375" style="14" customWidth="1"/>
    <col min="3081" max="3326" width="26.7109375" style="14"/>
    <col min="3327" max="3327" width="8.7109375" style="14" customWidth="1"/>
    <col min="3328" max="3328" width="41.7109375" style="14" customWidth="1"/>
    <col min="3329" max="3329" width="15.7109375" style="14" customWidth="1"/>
    <col min="3330" max="3331" width="17.7109375" style="14" customWidth="1"/>
    <col min="3332" max="3332" width="15.140625" style="14" customWidth="1"/>
    <col min="3333" max="3333" width="35.7109375" style="14" customWidth="1"/>
    <col min="3334" max="3334" width="17.7109375" style="14" customWidth="1"/>
    <col min="3335" max="3335" width="14.7109375" style="14" customWidth="1"/>
    <col min="3336" max="3336" width="30.7109375" style="14" customWidth="1"/>
    <col min="3337" max="3582" width="26.7109375" style="14"/>
    <col min="3583" max="3583" width="8.7109375" style="14" customWidth="1"/>
    <col min="3584" max="3584" width="41.7109375" style="14" customWidth="1"/>
    <col min="3585" max="3585" width="15.7109375" style="14" customWidth="1"/>
    <col min="3586" max="3587" width="17.7109375" style="14" customWidth="1"/>
    <col min="3588" max="3588" width="15.140625" style="14" customWidth="1"/>
    <col min="3589" max="3589" width="35.7109375" style="14" customWidth="1"/>
    <col min="3590" max="3590" width="17.7109375" style="14" customWidth="1"/>
    <col min="3591" max="3591" width="14.7109375" style="14" customWidth="1"/>
    <col min="3592" max="3592" width="30.7109375" style="14" customWidth="1"/>
    <col min="3593" max="3838" width="26.7109375" style="14"/>
    <col min="3839" max="3839" width="8.7109375" style="14" customWidth="1"/>
    <col min="3840" max="3840" width="41.7109375" style="14" customWidth="1"/>
    <col min="3841" max="3841" width="15.7109375" style="14" customWidth="1"/>
    <col min="3842" max="3843" width="17.7109375" style="14" customWidth="1"/>
    <col min="3844" max="3844" width="15.140625" style="14" customWidth="1"/>
    <col min="3845" max="3845" width="35.7109375" style="14" customWidth="1"/>
    <col min="3846" max="3846" width="17.7109375" style="14" customWidth="1"/>
    <col min="3847" max="3847" width="14.7109375" style="14" customWidth="1"/>
    <col min="3848" max="3848" width="30.7109375" style="14" customWidth="1"/>
    <col min="3849" max="4094" width="26.7109375" style="14"/>
    <col min="4095" max="4095" width="8.7109375" style="14" customWidth="1"/>
    <col min="4096" max="4096" width="41.7109375" style="14" customWidth="1"/>
    <col min="4097" max="4097" width="15.7109375" style="14" customWidth="1"/>
    <col min="4098" max="4099" width="17.7109375" style="14" customWidth="1"/>
    <col min="4100" max="4100" width="15.140625" style="14" customWidth="1"/>
    <col min="4101" max="4101" width="35.7109375" style="14" customWidth="1"/>
    <col min="4102" max="4102" width="17.7109375" style="14" customWidth="1"/>
    <col min="4103" max="4103" width="14.7109375" style="14" customWidth="1"/>
    <col min="4104" max="4104" width="30.7109375" style="14" customWidth="1"/>
    <col min="4105" max="4350" width="26.7109375" style="14"/>
    <col min="4351" max="4351" width="8.7109375" style="14" customWidth="1"/>
    <col min="4352" max="4352" width="41.7109375" style="14" customWidth="1"/>
    <col min="4353" max="4353" width="15.7109375" style="14" customWidth="1"/>
    <col min="4354" max="4355" width="17.7109375" style="14" customWidth="1"/>
    <col min="4356" max="4356" width="15.140625" style="14" customWidth="1"/>
    <col min="4357" max="4357" width="35.7109375" style="14" customWidth="1"/>
    <col min="4358" max="4358" width="17.7109375" style="14" customWidth="1"/>
    <col min="4359" max="4359" width="14.7109375" style="14" customWidth="1"/>
    <col min="4360" max="4360" width="30.7109375" style="14" customWidth="1"/>
    <col min="4361" max="4606" width="26.7109375" style="14"/>
    <col min="4607" max="4607" width="8.7109375" style="14" customWidth="1"/>
    <col min="4608" max="4608" width="41.7109375" style="14" customWidth="1"/>
    <col min="4609" max="4609" width="15.7109375" style="14" customWidth="1"/>
    <col min="4610" max="4611" width="17.7109375" style="14" customWidth="1"/>
    <col min="4612" max="4612" width="15.140625" style="14" customWidth="1"/>
    <col min="4613" max="4613" width="35.7109375" style="14" customWidth="1"/>
    <col min="4614" max="4614" width="17.7109375" style="14" customWidth="1"/>
    <col min="4615" max="4615" width="14.7109375" style="14" customWidth="1"/>
    <col min="4616" max="4616" width="30.7109375" style="14" customWidth="1"/>
    <col min="4617" max="4862" width="26.7109375" style="14"/>
    <col min="4863" max="4863" width="8.7109375" style="14" customWidth="1"/>
    <col min="4864" max="4864" width="41.7109375" style="14" customWidth="1"/>
    <col min="4865" max="4865" width="15.7109375" style="14" customWidth="1"/>
    <col min="4866" max="4867" width="17.7109375" style="14" customWidth="1"/>
    <col min="4868" max="4868" width="15.140625" style="14" customWidth="1"/>
    <col min="4869" max="4869" width="35.7109375" style="14" customWidth="1"/>
    <col min="4870" max="4870" width="17.7109375" style="14" customWidth="1"/>
    <col min="4871" max="4871" width="14.7109375" style="14" customWidth="1"/>
    <col min="4872" max="4872" width="30.7109375" style="14" customWidth="1"/>
    <col min="4873" max="5118" width="26.7109375" style="14"/>
    <col min="5119" max="5119" width="8.7109375" style="14" customWidth="1"/>
    <col min="5120" max="5120" width="41.7109375" style="14" customWidth="1"/>
    <col min="5121" max="5121" width="15.7109375" style="14" customWidth="1"/>
    <col min="5122" max="5123" width="17.7109375" style="14" customWidth="1"/>
    <col min="5124" max="5124" width="15.140625" style="14" customWidth="1"/>
    <col min="5125" max="5125" width="35.7109375" style="14" customWidth="1"/>
    <col min="5126" max="5126" width="17.7109375" style="14" customWidth="1"/>
    <col min="5127" max="5127" width="14.7109375" style="14" customWidth="1"/>
    <col min="5128" max="5128" width="30.7109375" style="14" customWidth="1"/>
    <col min="5129" max="5374" width="26.7109375" style="14"/>
    <col min="5375" max="5375" width="8.7109375" style="14" customWidth="1"/>
    <col min="5376" max="5376" width="41.7109375" style="14" customWidth="1"/>
    <col min="5377" max="5377" width="15.7109375" style="14" customWidth="1"/>
    <col min="5378" max="5379" width="17.7109375" style="14" customWidth="1"/>
    <col min="5380" max="5380" width="15.140625" style="14" customWidth="1"/>
    <col min="5381" max="5381" width="35.7109375" style="14" customWidth="1"/>
    <col min="5382" max="5382" width="17.7109375" style="14" customWidth="1"/>
    <col min="5383" max="5383" width="14.7109375" style="14" customWidth="1"/>
    <col min="5384" max="5384" width="30.7109375" style="14" customWidth="1"/>
    <col min="5385" max="5630" width="26.7109375" style="14"/>
    <col min="5631" max="5631" width="8.7109375" style="14" customWidth="1"/>
    <col min="5632" max="5632" width="41.7109375" style="14" customWidth="1"/>
    <col min="5633" max="5633" width="15.7109375" style="14" customWidth="1"/>
    <col min="5634" max="5635" width="17.7109375" style="14" customWidth="1"/>
    <col min="5636" max="5636" width="15.140625" style="14" customWidth="1"/>
    <col min="5637" max="5637" width="35.7109375" style="14" customWidth="1"/>
    <col min="5638" max="5638" width="17.7109375" style="14" customWidth="1"/>
    <col min="5639" max="5639" width="14.7109375" style="14" customWidth="1"/>
    <col min="5640" max="5640" width="30.7109375" style="14" customWidth="1"/>
    <col min="5641" max="5886" width="26.7109375" style="14"/>
    <col min="5887" max="5887" width="8.7109375" style="14" customWidth="1"/>
    <col min="5888" max="5888" width="41.7109375" style="14" customWidth="1"/>
    <col min="5889" max="5889" width="15.7109375" style="14" customWidth="1"/>
    <col min="5890" max="5891" width="17.7109375" style="14" customWidth="1"/>
    <col min="5892" max="5892" width="15.140625" style="14" customWidth="1"/>
    <col min="5893" max="5893" width="35.7109375" style="14" customWidth="1"/>
    <col min="5894" max="5894" width="17.7109375" style="14" customWidth="1"/>
    <col min="5895" max="5895" width="14.7109375" style="14" customWidth="1"/>
    <col min="5896" max="5896" width="30.7109375" style="14" customWidth="1"/>
    <col min="5897" max="6142" width="26.7109375" style="14"/>
    <col min="6143" max="6143" width="8.7109375" style="14" customWidth="1"/>
    <col min="6144" max="6144" width="41.7109375" style="14" customWidth="1"/>
    <col min="6145" max="6145" width="15.7109375" style="14" customWidth="1"/>
    <col min="6146" max="6147" width="17.7109375" style="14" customWidth="1"/>
    <col min="6148" max="6148" width="15.140625" style="14" customWidth="1"/>
    <col min="6149" max="6149" width="35.7109375" style="14" customWidth="1"/>
    <col min="6150" max="6150" width="17.7109375" style="14" customWidth="1"/>
    <col min="6151" max="6151" width="14.7109375" style="14" customWidth="1"/>
    <col min="6152" max="6152" width="30.7109375" style="14" customWidth="1"/>
    <col min="6153" max="6398" width="26.7109375" style="14"/>
    <col min="6399" max="6399" width="8.7109375" style="14" customWidth="1"/>
    <col min="6400" max="6400" width="41.7109375" style="14" customWidth="1"/>
    <col min="6401" max="6401" width="15.7109375" style="14" customWidth="1"/>
    <col min="6402" max="6403" width="17.7109375" style="14" customWidth="1"/>
    <col min="6404" max="6404" width="15.140625" style="14" customWidth="1"/>
    <col min="6405" max="6405" width="35.7109375" style="14" customWidth="1"/>
    <col min="6406" max="6406" width="17.7109375" style="14" customWidth="1"/>
    <col min="6407" max="6407" width="14.7109375" style="14" customWidth="1"/>
    <col min="6408" max="6408" width="30.7109375" style="14" customWidth="1"/>
    <col min="6409" max="6654" width="26.7109375" style="14"/>
    <col min="6655" max="6655" width="8.7109375" style="14" customWidth="1"/>
    <col min="6656" max="6656" width="41.7109375" style="14" customWidth="1"/>
    <col min="6657" max="6657" width="15.7109375" style="14" customWidth="1"/>
    <col min="6658" max="6659" width="17.7109375" style="14" customWidth="1"/>
    <col min="6660" max="6660" width="15.140625" style="14" customWidth="1"/>
    <col min="6661" max="6661" width="35.7109375" style="14" customWidth="1"/>
    <col min="6662" max="6662" width="17.7109375" style="14" customWidth="1"/>
    <col min="6663" max="6663" width="14.7109375" style="14" customWidth="1"/>
    <col min="6664" max="6664" width="30.7109375" style="14" customWidth="1"/>
    <col min="6665" max="6910" width="26.7109375" style="14"/>
    <col min="6911" max="6911" width="8.7109375" style="14" customWidth="1"/>
    <col min="6912" max="6912" width="41.7109375" style="14" customWidth="1"/>
    <col min="6913" max="6913" width="15.7109375" style="14" customWidth="1"/>
    <col min="6914" max="6915" width="17.7109375" style="14" customWidth="1"/>
    <col min="6916" max="6916" width="15.140625" style="14" customWidth="1"/>
    <col min="6917" max="6917" width="35.7109375" style="14" customWidth="1"/>
    <col min="6918" max="6918" width="17.7109375" style="14" customWidth="1"/>
    <col min="6919" max="6919" width="14.7109375" style="14" customWidth="1"/>
    <col min="6920" max="6920" width="30.7109375" style="14" customWidth="1"/>
    <col min="6921" max="7166" width="26.7109375" style="14"/>
    <col min="7167" max="7167" width="8.7109375" style="14" customWidth="1"/>
    <col min="7168" max="7168" width="41.7109375" style="14" customWidth="1"/>
    <col min="7169" max="7169" width="15.7109375" style="14" customWidth="1"/>
    <col min="7170" max="7171" width="17.7109375" style="14" customWidth="1"/>
    <col min="7172" max="7172" width="15.140625" style="14" customWidth="1"/>
    <col min="7173" max="7173" width="35.7109375" style="14" customWidth="1"/>
    <col min="7174" max="7174" width="17.7109375" style="14" customWidth="1"/>
    <col min="7175" max="7175" width="14.7109375" style="14" customWidth="1"/>
    <col min="7176" max="7176" width="30.7109375" style="14" customWidth="1"/>
    <col min="7177" max="7422" width="26.7109375" style="14"/>
    <col min="7423" max="7423" width="8.7109375" style="14" customWidth="1"/>
    <col min="7424" max="7424" width="41.7109375" style="14" customWidth="1"/>
    <col min="7425" max="7425" width="15.7109375" style="14" customWidth="1"/>
    <col min="7426" max="7427" width="17.7109375" style="14" customWidth="1"/>
    <col min="7428" max="7428" width="15.140625" style="14" customWidth="1"/>
    <col min="7429" max="7429" width="35.7109375" style="14" customWidth="1"/>
    <col min="7430" max="7430" width="17.7109375" style="14" customWidth="1"/>
    <col min="7431" max="7431" width="14.7109375" style="14" customWidth="1"/>
    <col min="7432" max="7432" width="30.7109375" style="14" customWidth="1"/>
    <col min="7433" max="7678" width="26.7109375" style="14"/>
    <col min="7679" max="7679" width="8.7109375" style="14" customWidth="1"/>
    <col min="7680" max="7680" width="41.7109375" style="14" customWidth="1"/>
    <col min="7681" max="7681" width="15.7109375" style="14" customWidth="1"/>
    <col min="7682" max="7683" width="17.7109375" style="14" customWidth="1"/>
    <col min="7684" max="7684" width="15.140625" style="14" customWidth="1"/>
    <col min="7685" max="7685" width="35.7109375" style="14" customWidth="1"/>
    <col min="7686" max="7686" width="17.7109375" style="14" customWidth="1"/>
    <col min="7687" max="7687" width="14.7109375" style="14" customWidth="1"/>
    <col min="7688" max="7688" width="30.7109375" style="14" customWidth="1"/>
    <col min="7689" max="7934" width="26.7109375" style="14"/>
    <col min="7935" max="7935" width="8.7109375" style="14" customWidth="1"/>
    <col min="7936" max="7936" width="41.7109375" style="14" customWidth="1"/>
    <col min="7937" max="7937" width="15.7109375" style="14" customWidth="1"/>
    <col min="7938" max="7939" width="17.7109375" style="14" customWidth="1"/>
    <col min="7940" max="7940" width="15.140625" style="14" customWidth="1"/>
    <col min="7941" max="7941" width="35.7109375" style="14" customWidth="1"/>
    <col min="7942" max="7942" width="17.7109375" style="14" customWidth="1"/>
    <col min="7943" max="7943" width="14.7109375" style="14" customWidth="1"/>
    <col min="7944" max="7944" width="30.7109375" style="14" customWidth="1"/>
    <col min="7945" max="8190" width="26.7109375" style="14"/>
    <col min="8191" max="8191" width="8.7109375" style="14" customWidth="1"/>
    <col min="8192" max="8192" width="41.7109375" style="14" customWidth="1"/>
    <col min="8193" max="8193" width="15.7109375" style="14" customWidth="1"/>
    <col min="8194" max="8195" width="17.7109375" style="14" customWidth="1"/>
    <col min="8196" max="8196" width="15.140625" style="14" customWidth="1"/>
    <col min="8197" max="8197" width="35.7109375" style="14" customWidth="1"/>
    <col min="8198" max="8198" width="17.7109375" style="14" customWidth="1"/>
    <col min="8199" max="8199" width="14.7109375" style="14" customWidth="1"/>
    <col min="8200" max="8200" width="30.7109375" style="14" customWidth="1"/>
    <col min="8201" max="8446" width="26.7109375" style="14"/>
    <col min="8447" max="8447" width="8.7109375" style="14" customWidth="1"/>
    <col min="8448" max="8448" width="41.7109375" style="14" customWidth="1"/>
    <col min="8449" max="8449" width="15.7109375" style="14" customWidth="1"/>
    <col min="8450" max="8451" width="17.7109375" style="14" customWidth="1"/>
    <col min="8452" max="8452" width="15.140625" style="14" customWidth="1"/>
    <col min="8453" max="8453" width="35.7109375" style="14" customWidth="1"/>
    <col min="8454" max="8454" width="17.7109375" style="14" customWidth="1"/>
    <col min="8455" max="8455" width="14.7109375" style="14" customWidth="1"/>
    <col min="8456" max="8456" width="30.7109375" style="14" customWidth="1"/>
    <col min="8457" max="8702" width="26.7109375" style="14"/>
    <col min="8703" max="8703" width="8.7109375" style="14" customWidth="1"/>
    <col min="8704" max="8704" width="41.7109375" style="14" customWidth="1"/>
    <col min="8705" max="8705" width="15.7109375" style="14" customWidth="1"/>
    <col min="8706" max="8707" width="17.7109375" style="14" customWidth="1"/>
    <col min="8708" max="8708" width="15.140625" style="14" customWidth="1"/>
    <col min="8709" max="8709" width="35.7109375" style="14" customWidth="1"/>
    <col min="8710" max="8710" width="17.7109375" style="14" customWidth="1"/>
    <col min="8711" max="8711" width="14.7109375" style="14" customWidth="1"/>
    <col min="8712" max="8712" width="30.7109375" style="14" customWidth="1"/>
    <col min="8713" max="8958" width="26.7109375" style="14"/>
    <col min="8959" max="8959" width="8.7109375" style="14" customWidth="1"/>
    <col min="8960" max="8960" width="41.7109375" style="14" customWidth="1"/>
    <col min="8961" max="8961" width="15.7109375" style="14" customWidth="1"/>
    <col min="8962" max="8963" width="17.7109375" style="14" customWidth="1"/>
    <col min="8964" max="8964" width="15.140625" style="14" customWidth="1"/>
    <col min="8965" max="8965" width="35.7109375" style="14" customWidth="1"/>
    <col min="8966" max="8966" width="17.7109375" style="14" customWidth="1"/>
    <col min="8967" max="8967" width="14.7109375" style="14" customWidth="1"/>
    <col min="8968" max="8968" width="30.7109375" style="14" customWidth="1"/>
    <col min="8969" max="9214" width="26.7109375" style="14"/>
    <col min="9215" max="9215" width="8.7109375" style="14" customWidth="1"/>
    <col min="9216" max="9216" width="41.7109375" style="14" customWidth="1"/>
    <col min="9217" max="9217" width="15.7109375" style="14" customWidth="1"/>
    <col min="9218" max="9219" width="17.7109375" style="14" customWidth="1"/>
    <col min="9220" max="9220" width="15.140625" style="14" customWidth="1"/>
    <col min="9221" max="9221" width="35.7109375" style="14" customWidth="1"/>
    <col min="9222" max="9222" width="17.7109375" style="14" customWidth="1"/>
    <col min="9223" max="9223" width="14.7109375" style="14" customWidth="1"/>
    <col min="9224" max="9224" width="30.7109375" style="14" customWidth="1"/>
    <col min="9225" max="9470" width="26.7109375" style="14"/>
    <col min="9471" max="9471" width="8.7109375" style="14" customWidth="1"/>
    <col min="9472" max="9472" width="41.7109375" style="14" customWidth="1"/>
    <col min="9473" max="9473" width="15.7109375" style="14" customWidth="1"/>
    <col min="9474" max="9475" width="17.7109375" style="14" customWidth="1"/>
    <col min="9476" max="9476" width="15.140625" style="14" customWidth="1"/>
    <col min="9477" max="9477" width="35.7109375" style="14" customWidth="1"/>
    <col min="9478" max="9478" width="17.7109375" style="14" customWidth="1"/>
    <col min="9479" max="9479" width="14.7109375" style="14" customWidth="1"/>
    <col min="9480" max="9480" width="30.7109375" style="14" customWidth="1"/>
    <col min="9481" max="9726" width="26.7109375" style="14"/>
    <col min="9727" max="9727" width="8.7109375" style="14" customWidth="1"/>
    <col min="9728" max="9728" width="41.7109375" style="14" customWidth="1"/>
    <col min="9729" max="9729" width="15.7109375" style="14" customWidth="1"/>
    <col min="9730" max="9731" width="17.7109375" style="14" customWidth="1"/>
    <col min="9732" max="9732" width="15.140625" style="14" customWidth="1"/>
    <col min="9733" max="9733" width="35.7109375" style="14" customWidth="1"/>
    <col min="9734" max="9734" width="17.7109375" style="14" customWidth="1"/>
    <col min="9735" max="9735" width="14.7109375" style="14" customWidth="1"/>
    <col min="9736" max="9736" width="30.7109375" style="14" customWidth="1"/>
    <col min="9737" max="9982" width="26.7109375" style="14"/>
    <col min="9983" max="9983" width="8.7109375" style="14" customWidth="1"/>
    <col min="9984" max="9984" width="41.7109375" style="14" customWidth="1"/>
    <col min="9985" max="9985" width="15.7109375" style="14" customWidth="1"/>
    <col min="9986" max="9987" width="17.7109375" style="14" customWidth="1"/>
    <col min="9988" max="9988" width="15.140625" style="14" customWidth="1"/>
    <col min="9989" max="9989" width="35.7109375" style="14" customWidth="1"/>
    <col min="9990" max="9990" width="17.7109375" style="14" customWidth="1"/>
    <col min="9991" max="9991" width="14.7109375" style="14" customWidth="1"/>
    <col min="9992" max="9992" width="30.7109375" style="14" customWidth="1"/>
    <col min="9993" max="10238" width="26.7109375" style="14"/>
    <col min="10239" max="10239" width="8.7109375" style="14" customWidth="1"/>
    <col min="10240" max="10240" width="41.7109375" style="14" customWidth="1"/>
    <col min="10241" max="10241" width="15.7109375" style="14" customWidth="1"/>
    <col min="10242" max="10243" width="17.7109375" style="14" customWidth="1"/>
    <col min="10244" max="10244" width="15.140625" style="14" customWidth="1"/>
    <col min="10245" max="10245" width="35.7109375" style="14" customWidth="1"/>
    <col min="10246" max="10246" width="17.7109375" style="14" customWidth="1"/>
    <col min="10247" max="10247" width="14.7109375" style="14" customWidth="1"/>
    <col min="10248" max="10248" width="30.7109375" style="14" customWidth="1"/>
    <col min="10249" max="10494" width="26.7109375" style="14"/>
    <col min="10495" max="10495" width="8.7109375" style="14" customWidth="1"/>
    <col min="10496" max="10496" width="41.7109375" style="14" customWidth="1"/>
    <col min="10497" max="10497" width="15.7109375" style="14" customWidth="1"/>
    <col min="10498" max="10499" width="17.7109375" style="14" customWidth="1"/>
    <col min="10500" max="10500" width="15.140625" style="14" customWidth="1"/>
    <col min="10501" max="10501" width="35.7109375" style="14" customWidth="1"/>
    <col min="10502" max="10502" width="17.7109375" style="14" customWidth="1"/>
    <col min="10503" max="10503" width="14.7109375" style="14" customWidth="1"/>
    <col min="10504" max="10504" width="30.7109375" style="14" customWidth="1"/>
    <col min="10505" max="10750" width="26.7109375" style="14"/>
    <col min="10751" max="10751" width="8.7109375" style="14" customWidth="1"/>
    <col min="10752" max="10752" width="41.7109375" style="14" customWidth="1"/>
    <col min="10753" max="10753" width="15.7109375" style="14" customWidth="1"/>
    <col min="10754" max="10755" width="17.7109375" style="14" customWidth="1"/>
    <col min="10756" max="10756" width="15.140625" style="14" customWidth="1"/>
    <col min="10757" max="10757" width="35.7109375" style="14" customWidth="1"/>
    <col min="10758" max="10758" width="17.7109375" style="14" customWidth="1"/>
    <col min="10759" max="10759" width="14.7109375" style="14" customWidth="1"/>
    <col min="10760" max="10760" width="30.7109375" style="14" customWidth="1"/>
    <col min="10761" max="11006" width="26.7109375" style="14"/>
    <col min="11007" max="11007" width="8.7109375" style="14" customWidth="1"/>
    <col min="11008" max="11008" width="41.7109375" style="14" customWidth="1"/>
    <col min="11009" max="11009" width="15.7109375" style="14" customWidth="1"/>
    <col min="11010" max="11011" width="17.7109375" style="14" customWidth="1"/>
    <col min="11012" max="11012" width="15.140625" style="14" customWidth="1"/>
    <col min="11013" max="11013" width="35.7109375" style="14" customWidth="1"/>
    <col min="11014" max="11014" width="17.7109375" style="14" customWidth="1"/>
    <col min="11015" max="11015" width="14.7109375" style="14" customWidth="1"/>
    <col min="11016" max="11016" width="30.7109375" style="14" customWidth="1"/>
    <col min="11017" max="11262" width="26.7109375" style="14"/>
    <col min="11263" max="11263" width="8.7109375" style="14" customWidth="1"/>
    <col min="11264" max="11264" width="41.7109375" style="14" customWidth="1"/>
    <col min="11265" max="11265" width="15.7109375" style="14" customWidth="1"/>
    <col min="11266" max="11267" width="17.7109375" style="14" customWidth="1"/>
    <col min="11268" max="11268" width="15.140625" style="14" customWidth="1"/>
    <col min="11269" max="11269" width="35.7109375" style="14" customWidth="1"/>
    <col min="11270" max="11270" width="17.7109375" style="14" customWidth="1"/>
    <col min="11271" max="11271" width="14.7109375" style="14" customWidth="1"/>
    <col min="11272" max="11272" width="30.7109375" style="14" customWidth="1"/>
    <col min="11273" max="11518" width="26.7109375" style="14"/>
    <col min="11519" max="11519" width="8.7109375" style="14" customWidth="1"/>
    <col min="11520" max="11520" width="41.7109375" style="14" customWidth="1"/>
    <col min="11521" max="11521" width="15.7109375" style="14" customWidth="1"/>
    <col min="11522" max="11523" width="17.7109375" style="14" customWidth="1"/>
    <col min="11524" max="11524" width="15.140625" style="14" customWidth="1"/>
    <col min="11525" max="11525" width="35.7109375" style="14" customWidth="1"/>
    <col min="11526" max="11526" width="17.7109375" style="14" customWidth="1"/>
    <col min="11527" max="11527" width="14.7109375" style="14" customWidth="1"/>
    <col min="11528" max="11528" width="30.7109375" style="14" customWidth="1"/>
    <col min="11529" max="11774" width="26.7109375" style="14"/>
    <col min="11775" max="11775" width="8.7109375" style="14" customWidth="1"/>
    <col min="11776" max="11776" width="41.7109375" style="14" customWidth="1"/>
    <col min="11777" max="11777" width="15.7109375" style="14" customWidth="1"/>
    <col min="11778" max="11779" width="17.7109375" style="14" customWidth="1"/>
    <col min="11780" max="11780" width="15.140625" style="14" customWidth="1"/>
    <col min="11781" max="11781" width="35.7109375" style="14" customWidth="1"/>
    <col min="11782" max="11782" width="17.7109375" style="14" customWidth="1"/>
    <col min="11783" max="11783" width="14.7109375" style="14" customWidth="1"/>
    <col min="11784" max="11784" width="30.7109375" style="14" customWidth="1"/>
    <col min="11785" max="12030" width="26.7109375" style="14"/>
    <col min="12031" max="12031" width="8.7109375" style="14" customWidth="1"/>
    <col min="12032" max="12032" width="41.7109375" style="14" customWidth="1"/>
    <col min="12033" max="12033" width="15.7109375" style="14" customWidth="1"/>
    <col min="12034" max="12035" width="17.7109375" style="14" customWidth="1"/>
    <col min="12036" max="12036" width="15.140625" style="14" customWidth="1"/>
    <col min="12037" max="12037" width="35.7109375" style="14" customWidth="1"/>
    <col min="12038" max="12038" width="17.7109375" style="14" customWidth="1"/>
    <col min="12039" max="12039" width="14.7109375" style="14" customWidth="1"/>
    <col min="12040" max="12040" width="30.7109375" style="14" customWidth="1"/>
    <col min="12041" max="12286" width="26.7109375" style="14"/>
    <col min="12287" max="12287" width="8.7109375" style="14" customWidth="1"/>
    <col min="12288" max="12288" width="41.7109375" style="14" customWidth="1"/>
    <col min="12289" max="12289" width="15.7109375" style="14" customWidth="1"/>
    <col min="12290" max="12291" width="17.7109375" style="14" customWidth="1"/>
    <col min="12292" max="12292" width="15.140625" style="14" customWidth="1"/>
    <col min="12293" max="12293" width="35.7109375" style="14" customWidth="1"/>
    <col min="12294" max="12294" width="17.7109375" style="14" customWidth="1"/>
    <col min="12295" max="12295" width="14.7109375" style="14" customWidth="1"/>
    <col min="12296" max="12296" width="30.7109375" style="14" customWidth="1"/>
    <col min="12297" max="12542" width="26.7109375" style="14"/>
    <col min="12543" max="12543" width="8.7109375" style="14" customWidth="1"/>
    <col min="12544" max="12544" width="41.7109375" style="14" customWidth="1"/>
    <col min="12545" max="12545" width="15.7109375" style="14" customWidth="1"/>
    <col min="12546" max="12547" width="17.7109375" style="14" customWidth="1"/>
    <col min="12548" max="12548" width="15.140625" style="14" customWidth="1"/>
    <col min="12549" max="12549" width="35.7109375" style="14" customWidth="1"/>
    <col min="12550" max="12550" width="17.7109375" style="14" customWidth="1"/>
    <col min="12551" max="12551" width="14.7109375" style="14" customWidth="1"/>
    <col min="12552" max="12552" width="30.7109375" style="14" customWidth="1"/>
    <col min="12553" max="12798" width="26.7109375" style="14"/>
    <col min="12799" max="12799" width="8.7109375" style="14" customWidth="1"/>
    <col min="12800" max="12800" width="41.7109375" style="14" customWidth="1"/>
    <col min="12801" max="12801" width="15.7109375" style="14" customWidth="1"/>
    <col min="12802" max="12803" width="17.7109375" style="14" customWidth="1"/>
    <col min="12804" max="12804" width="15.140625" style="14" customWidth="1"/>
    <col min="12805" max="12805" width="35.7109375" style="14" customWidth="1"/>
    <col min="12806" max="12806" width="17.7109375" style="14" customWidth="1"/>
    <col min="12807" max="12807" width="14.7109375" style="14" customWidth="1"/>
    <col min="12808" max="12808" width="30.7109375" style="14" customWidth="1"/>
    <col min="12809" max="13054" width="26.7109375" style="14"/>
    <col min="13055" max="13055" width="8.7109375" style="14" customWidth="1"/>
    <col min="13056" max="13056" width="41.7109375" style="14" customWidth="1"/>
    <col min="13057" max="13057" width="15.7109375" style="14" customWidth="1"/>
    <col min="13058" max="13059" width="17.7109375" style="14" customWidth="1"/>
    <col min="13060" max="13060" width="15.140625" style="14" customWidth="1"/>
    <col min="13061" max="13061" width="35.7109375" style="14" customWidth="1"/>
    <col min="13062" max="13062" width="17.7109375" style="14" customWidth="1"/>
    <col min="13063" max="13063" width="14.7109375" style="14" customWidth="1"/>
    <col min="13064" max="13064" width="30.7109375" style="14" customWidth="1"/>
    <col min="13065" max="13310" width="26.7109375" style="14"/>
    <col min="13311" max="13311" width="8.7109375" style="14" customWidth="1"/>
    <col min="13312" max="13312" width="41.7109375" style="14" customWidth="1"/>
    <col min="13313" max="13313" width="15.7109375" style="14" customWidth="1"/>
    <col min="13314" max="13315" width="17.7109375" style="14" customWidth="1"/>
    <col min="13316" max="13316" width="15.140625" style="14" customWidth="1"/>
    <col min="13317" max="13317" width="35.7109375" style="14" customWidth="1"/>
    <col min="13318" max="13318" width="17.7109375" style="14" customWidth="1"/>
    <col min="13319" max="13319" width="14.7109375" style="14" customWidth="1"/>
    <col min="13320" max="13320" width="30.7109375" style="14" customWidth="1"/>
    <col min="13321" max="13566" width="26.7109375" style="14"/>
    <col min="13567" max="13567" width="8.7109375" style="14" customWidth="1"/>
    <col min="13568" max="13568" width="41.7109375" style="14" customWidth="1"/>
    <col min="13569" max="13569" width="15.7109375" style="14" customWidth="1"/>
    <col min="13570" max="13571" width="17.7109375" style="14" customWidth="1"/>
    <col min="13572" max="13572" width="15.140625" style="14" customWidth="1"/>
    <col min="13573" max="13573" width="35.7109375" style="14" customWidth="1"/>
    <col min="13574" max="13574" width="17.7109375" style="14" customWidth="1"/>
    <col min="13575" max="13575" width="14.7109375" style="14" customWidth="1"/>
    <col min="13576" max="13576" width="30.7109375" style="14" customWidth="1"/>
    <col min="13577" max="13822" width="26.7109375" style="14"/>
    <col min="13823" max="13823" width="8.7109375" style="14" customWidth="1"/>
    <col min="13824" max="13824" width="41.7109375" style="14" customWidth="1"/>
    <col min="13825" max="13825" width="15.7109375" style="14" customWidth="1"/>
    <col min="13826" max="13827" width="17.7109375" style="14" customWidth="1"/>
    <col min="13828" max="13828" width="15.140625" style="14" customWidth="1"/>
    <col min="13829" max="13829" width="35.7109375" style="14" customWidth="1"/>
    <col min="13830" max="13830" width="17.7109375" style="14" customWidth="1"/>
    <col min="13831" max="13831" width="14.7109375" style="14" customWidth="1"/>
    <col min="13832" max="13832" width="30.7109375" style="14" customWidth="1"/>
    <col min="13833" max="14078" width="26.7109375" style="14"/>
    <col min="14079" max="14079" width="8.7109375" style="14" customWidth="1"/>
    <col min="14080" max="14080" width="41.7109375" style="14" customWidth="1"/>
    <col min="14081" max="14081" width="15.7109375" style="14" customWidth="1"/>
    <col min="14082" max="14083" width="17.7109375" style="14" customWidth="1"/>
    <col min="14084" max="14084" width="15.140625" style="14" customWidth="1"/>
    <col min="14085" max="14085" width="35.7109375" style="14" customWidth="1"/>
    <col min="14086" max="14086" width="17.7109375" style="14" customWidth="1"/>
    <col min="14087" max="14087" width="14.7109375" style="14" customWidth="1"/>
    <col min="14088" max="14088" width="30.7109375" style="14" customWidth="1"/>
    <col min="14089" max="14334" width="26.7109375" style="14"/>
    <col min="14335" max="14335" width="8.7109375" style="14" customWidth="1"/>
    <col min="14336" max="14336" width="41.7109375" style="14" customWidth="1"/>
    <col min="14337" max="14337" width="15.7109375" style="14" customWidth="1"/>
    <col min="14338" max="14339" width="17.7109375" style="14" customWidth="1"/>
    <col min="14340" max="14340" width="15.140625" style="14" customWidth="1"/>
    <col min="14341" max="14341" width="35.7109375" style="14" customWidth="1"/>
    <col min="14342" max="14342" width="17.7109375" style="14" customWidth="1"/>
    <col min="14343" max="14343" width="14.7109375" style="14" customWidth="1"/>
    <col min="14344" max="14344" width="30.7109375" style="14" customWidth="1"/>
    <col min="14345" max="14590" width="26.7109375" style="14"/>
    <col min="14591" max="14591" width="8.7109375" style="14" customWidth="1"/>
    <col min="14592" max="14592" width="41.7109375" style="14" customWidth="1"/>
    <col min="14593" max="14593" width="15.7109375" style="14" customWidth="1"/>
    <col min="14594" max="14595" width="17.7109375" style="14" customWidth="1"/>
    <col min="14596" max="14596" width="15.140625" style="14" customWidth="1"/>
    <col min="14597" max="14597" width="35.7109375" style="14" customWidth="1"/>
    <col min="14598" max="14598" width="17.7109375" style="14" customWidth="1"/>
    <col min="14599" max="14599" width="14.7109375" style="14" customWidth="1"/>
    <col min="14600" max="14600" width="30.7109375" style="14" customWidth="1"/>
    <col min="14601" max="14846" width="26.7109375" style="14"/>
    <col min="14847" max="14847" width="8.7109375" style="14" customWidth="1"/>
    <col min="14848" max="14848" width="41.7109375" style="14" customWidth="1"/>
    <col min="14849" max="14849" width="15.7109375" style="14" customWidth="1"/>
    <col min="14850" max="14851" width="17.7109375" style="14" customWidth="1"/>
    <col min="14852" max="14852" width="15.140625" style="14" customWidth="1"/>
    <col min="14853" max="14853" width="35.7109375" style="14" customWidth="1"/>
    <col min="14854" max="14854" width="17.7109375" style="14" customWidth="1"/>
    <col min="14855" max="14855" width="14.7109375" style="14" customWidth="1"/>
    <col min="14856" max="14856" width="30.7109375" style="14" customWidth="1"/>
    <col min="14857" max="15102" width="26.7109375" style="14"/>
    <col min="15103" max="15103" width="8.7109375" style="14" customWidth="1"/>
    <col min="15104" max="15104" width="41.7109375" style="14" customWidth="1"/>
    <col min="15105" max="15105" width="15.7109375" style="14" customWidth="1"/>
    <col min="15106" max="15107" width="17.7109375" style="14" customWidth="1"/>
    <col min="15108" max="15108" width="15.140625" style="14" customWidth="1"/>
    <col min="15109" max="15109" width="35.7109375" style="14" customWidth="1"/>
    <col min="15110" max="15110" width="17.7109375" style="14" customWidth="1"/>
    <col min="15111" max="15111" width="14.7109375" style="14" customWidth="1"/>
    <col min="15112" max="15112" width="30.7109375" style="14" customWidth="1"/>
    <col min="15113" max="15358" width="26.7109375" style="14"/>
    <col min="15359" max="15359" width="8.7109375" style="14" customWidth="1"/>
    <col min="15360" max="15360" width="41.7109375" style="14" customWidth="1"/>
    <col min="15361" max="15361" width="15.7109375" style="14" customWidth="1"/>
    <col min="15362" max="15363" width="17.7109375" style="14" customWidth="1"/>
    <col min="15364" max="15364" width="15.140625" style="14" customWidth="1"/>
    <col min="15365" max="15365" width="35.7109375" style="14" customWidth="1"/>
    <col min="15366" max="15366" width="17.7109375" style="14" customWidth="1"/>
    <col min="15367" max="15367" width="14.7109375" style="14" customWidth="1"/>
    <col min="15368" max="15368" width="30.7109375" style="14" customWidth="1"/>
    <col min="15369" max="15614" width="26.7109375" style="14"/>
    <col min="15615" max="15615" width="8.7109375" style="14" customWidth="1"/>
    <col min="15616" max="15616" width="41.7109375" style="14" customWidth="1"/>
    <col min="15617" max="15617" width="15.7109375" style="14" customWidth="1"/>
    <col min="15618" max="15619" width="17.7109375" style="14" customWidth="1"/>
    <col min="15620" max="15620" width="15.140625" style="14" customWidth="1"/>
    <col min="15621" max="15621" width="35.7109375" style="14" customWidth="1"/>
    <col min="15622" max="15622" width="17.7109375" style="14" customWidth="1"/>
    <col min="15623" max="15623" width="14.7109375" style="14" customWidth="1"/>
    <col min="15624" max="15624" width="30.7109375" style="14" customWidth="1"/>
    <col min="15625" max="15870" width="26.7109375" style="14"/>
    <col min="15871" max="15871" width="8.7109375" style="14" customWidth="1"/>
    <col min="15872" max="15872" width="41.7109375" style="14" customWidth="1"/>
    <col min="15873" max="15873" width="15.7109375" style="14" customWidth="1"/>
    <col min="15874" max="15875" width="17.7109375" style="14" customWidth="1"/>
    <col min="15876" max="15876" width="15.140625" style="14" customWidth="1"/>
    <col min="15877" max="15877" width="35.7109375" style="14" customWidth="1"/>
    <col min="15878" max="15878" width="17.7109375" style="14" customWidth="1"/>
    <col min="15879" max="15879" width="14.7109375" style="14" customWidth="1"/>
    <col min="15880" max="15880" width="30.7109375" style="14" customWidth="1"/>
    <col min="15881" max="16126" width="26.7109375" style="14"/>
    <col min="16127" max="16127" width="8.7109375" style="14" customWidth="1"/>
    <col min="16128" max="16128" width="41.7109375" style="14" customWidth="1"/>
    <col min="16129" max="16129" width="15.7109375" style="14" customWidth="1"/>
    <col min="16130" max="16131" width="17.7109375" style="14" customWidth="1"/>
    <col min="16132" max="16132" width="15.140625" style="14" customWidth="1"/>
    <col min="16133" max="16133" width="35.7109375" style="14" customWidth="1"/>
    <col min="16134" max="16134" width="17.7109375" style="14" customWidth="1"/>
    <col min="16135" max="16135" width="14.7109375" style="14" customWidth="1"/>
    <col min="16136" max="16136" width="30.7109375" style="14" customWidth="1"/>
    <col min="16137" max="16384" width="26.7109375" style="14"/>
  </cols>
  <sheetData>
    <row r="1" spans="1:13" ht="18.75" customHeight="1" x14ac:dyDescent="0.25">
      <c r="A1" s="1775" t="s">
        <v>605</v>
      </c>
      <c r="B1" s="1775"/>
      <c r="C1" s="1775"/>
      <c r="D1" s="1775"/>
      <c r="E1" s="1775"/>
      <c r="F1" s="1775"/>
      <c r="G1" s="1775"/>
      <c r="H1" s="1775"/>
      <c r="I1" s="1775"/>
      <c r="J1" s="1775"/>
    </row>
    <row r="2" spans="1:13" s="15" customFormat="1" x14ac:dyDescent="0.25">
      <c r="A2" s="1775" t="s">
        <v>73</v>
      </c>
      <c r="B2" s="1775"/>
      <c r="C2" s="1775"/>
      <c r="D2" s="1775"/>
      <c r="E2" s="1775"/>
      <c r="F2" s="1775"/>
      <c r="G2" s="1775"/>
      <c r="H2" s="1775"/>
      <c r="I2" s="1775"/>
      <c r="J2" s="1775"/>
    </row>
    <row r="3" spans="1:13" s="15" customFormat="1" x14ac:dyDescent="0.25">
      <c r="A3" s="1775" t="s">
        <v>65</v>
      </c>
      <c r="B3" s="1775"/>
      <c r="C3" s="1775"/>
      <c r="D3" s="1775"/>
      <c r="E3" s="1775"/>
      <c r="F3" s="1775"/>
      <c r="G3" s="1775"/>
      <c r="H3" s="1775"/>
      <c r="I3" s="1775"/>
      <c r="J3" s="1775"/>
    </row>
    <row r="4" spans="1:13" s="16" customFormat="1" x14ac:dyDescent="0.25">
      <c r="A4" s="2290" t="s">
        <v>1717</v>
      </c>
      <c r="B4" s="2290"/>
      <c r="C4" s="2290"/>
      <c r="D4" s="2290"/>
      <c r="E4" s="2290"/>
      <c r="F4" s="2290"/>
      <c r="G4" s="2290"/>
      <c r="H4" s="2290"/>
      <c r="I4" s="2290"/>
      <c r="J4" s="2290"/>
    </row>
    <row r="5" spans="1:13" s="16" customFormat="1" x14ac:dyDescent="0.25">
      <c r="A5" s="1459"/>
      <c r="B5" s="700"/>
      <c r="C5" s="700"/>
      <c r="D5" s="1459"/>
      <c r="E5" s="1459"/>
      <c r="F5" s="1459"/>
      <c r="G5" s="701"/>
      <c r="H5" s="1459"/>
      <c r="I5" s="1459"/>
      <c r="J5" s="701"/>
    </row>
    <row r="6" spans="1:13" ht="131.25" x14ac:dyDescent="0.25">
      <c r="A6" s="1504" t="s">
        <v>1</v>
      </c>
      <c r="B6" s="192" t="s">
        <v>2</v>
      </c>
      <c r="C6" s="192" t="s">
        <v>3</v>
      </c>
      <c r="D6" s="702" t="s">
        <v>1263</v>
      </c>
      <c r="E6" s="703" t="s">
        <v>1714</v>
      </c>
      <c r="F6" s="703" t="s">
        <v>4</v>
      </c>
      <c r="G6" s="192" t="s">
        <v>5</v>
      </c>
      <c r="H6" s="192" t="s">
        <v>1715</v>
      </c>
      <c r="I6" s="192" t="s">
        <v>6</v>
      </c>
      <c r="J6" s="192" t="s">
        <v>7</v>
      </c>
      <c r="K6" s="704"/>
      <c r="L6" s="704"/>
    </row>
    <row r="7" spans="1:13" x14ac:dyDescent="0.25">
      <c r="A7" s="705">
        <v>1</v>
      </c>
      <c r="B7" s="705">
        <v>2</v>
      </c>
      <c r="C7" s="705">
        <v>3</v>
      </c>
      <c r="D7" s="705">
        <v>4</v>
      </c>
      <c r="E7" s="705">
        <v>5</v>
      </c>
      <c r="F7" s="705">
        <v>6</v>
      </c>
      <c r="G7" s="705">
        <v>7</v>
      </c>
      <c r="H7" s="705">
        <v>8</v>
      </c>
      <c r="I7" s="705">
        <v>9</v>
      </c>
      <c r="J7" s="705">
        <v>10</v>
      </c>
      <c r="K7" s="704"/>
      <c r="L7" s="704"/>
    </row>
    <row r="8" spans="1:13" s="17" customFormat="1" x14ac:dyDescent="0.25">
      <c r="A8" s="2623" t="s">
        <v>894</v>
      </c>
      <c r="B8" s="2623"/>
      <c r="C8" s="2623"/>
      <c r="D8" s="2623"/>
      <c r="E8" s="2623"/>
      <c r="F8" s="2623"/>
      <c r="G8" s="2623"/>
      <c r="H8" s="2623"/>
      <c r="I8" s="2623"/>
      <c r="J8" s="2623"/>
      <c r="K8" s="706"/>
      <c r="L8" s="706"/>
    </row>
    <row r="9" spans="1:13" s="709" customFormat="1" ht="24" customHeight="1" x14ac:dyDescent="0.25">
      <c r="A9" s="2660" t="s">
        <v>9</v>
      </c>
      <c r="B9" s="2748" t="s">
        <v>1096</v>
      </c>
      <c r="C9" s="1507" t="s">
        <v>15</v>
      </c>
      <c r="D9" s="468">
        <f>D10+D11+D12</f>
        <v>49530.16</v>
      </c>
      <c r="E9" s="468">
        <f>E10+E11+E12</f>
        <v>22060.239999999998</v>
      </c>
      <c r="F9" s="468">
        <f>E9/D9*100</f>
        <v>44.539004113857082</v>
      </c>
      <c r="G9" s="2751"/>
      <c r="H9" s="468">
        <f>H10+H11+H12</f>
        <v>0</v>
      </c>
      <c r="I9" s="468">
        <v>0</v>
      </c>
      <c r="J9" s="2671" t="s">
        <v>886</v>
      </c>
      <c r="K9" s="707"/>
      <c r="L9" s="708"/>
    </row>
    <row r="10" spans="1:13" s="709" customFormat="1" ht="88.5" customHeight="1" x14ac:dyDescent="0.25">
      <c r="A10" s="2661"/>
      <c r="B10" s="2749"/>
      <c r="C10" s="1507" t="s">
        <v>16</v>
      </c>
      <c r="D10" s="468">
        <f>D41+D95</f>
        <v>49305.58</v>
      </c>
      <c r="E10" s="468">
        <f>E95</f>
        <v>21839.64</v>
      </c>
      <c r="F10" s="468">
        <f>E10/D10*100</f>
        <v>44.294459166690665</v>
      </c>
      <c r="G10" s="2752"/>
      <c r="H10" s="468">
        <v>0</v>
      </c>
      <c r="I10" s="468">
        <v>0</v>
      </c>
      <c r="J10" s="2719"/>
      <c r="K10" s="707"/>
      <c r="L10" s="708"/>
    </row>
    <row r="11" spans="1:13" s="709" customFormat="1" ht="69" customHeight="1" x14ac:dyDescent="0.25">
      <c r="A11" s="2661"/>
      <c r="B11" s="2749"/>
      <c r="C11" s="1507" t="s">
        <v>18</v>
      </c>
      <c r="D11" s="468">
        <v>0</v>
      </c>
      <c r="E11" s="468">
        <v>0</v>
      </c>
      <c r="F11" s="468">
        <v>0</v>
      </c>
      <c r="G11" s="2752"/>
      <c r="H11" s="468">
        <v>0</v>
      </c>
      <c r="I11" s="468">
        <v>0</v>
      </c>
      <c r="J11" s="2719"/>
      <c r="K11" s="710"/>
      <c r="L11" s="711"/>
      <c r="M11" s="712"/>
    </row>
    <row r="12" spans="1:13" s="709" customFormat="1" ht="119.25" customHeight="1" x14ac:dyDescent="0.25">
      <c r="A12" s="2662"/>
      <c r="B12" s="2750"/>
      <c r="C12" s="1507" t="s">
        <v>19</v>
      </c>
      <c r="D12" s="468">
        <f>D96</f>
        <v>224.58</v>
      </c>
      <c r="E12" s="468">
        <f>E96</f>
        <v>220.6</v>
      </c>
      <c r="F12" s="468">
        <f>E12/D12*100</f>
        <v>98.227803010063212</v>
      </c>
      <c r="G12" s="2753"/>
      <c r="H12" s="468">
        <f>H48</f>
        <v>0</v>
      </c>
      <c r="I12" s="468">
        <v>0</v>
      </c>
      <c r="J12" s="2672"/>
      <c r="K12" s="707"/>
      <c r="L12" s="708"/>
      <c r="M12" s="712"/>
    </row>
    <row r="13" spans="1:13" s="709" customFormat="1" ht="18" hidden="1" customHeight="1" x14ac:dyDescent="0.25">
      <c r="A13" s="2660" t="s">
        <v>9</v>
      </c>
      <c r="B13" s="2748" t="s">
        <v>1036</v>
      </c>
      <c r="C13" s="1507" t="s">
        <v>15</v>
      </c>
      <c r="D13" s="468" t="e">
        <f>D14+D15+D16</f>
        <v>#REF!</v>
      </c>
      <c r="E13" s="468" t="e">
        <f>E14+E15+E16</f>
        <v>#REF!</v>
      </c>
      <c r="F13" s="468" t="e">
        <f>E13/D13*100</f>
        <v>#REF!</v>
      </c>
      <c r="G13" s="2751"/>
      <c r="H13" s="468" t="e">
        <f>H14+H15+H16</f>
        <v>#REF!</v>
      </c>
      <c r="I13" s="468" t="e">
        <f>H13/D13*100</f>
        <v>#REF!</v>
      </c>
      <c r="J13" s="2442"/>
      <c r="K13" s="707"/>
      <c r="L13" s="708"/>
    </row>
    <row r="14" spans="1:13" s="709" customFormat="1" ht="73.5" hidden="1" customHeight="1" x14ac:dyDescent="0.25">
      <c r="A14" s="2661"/>
      <c r="B14" s="2749"/>
      <c r="C14" s="1507" t="s">
        <v>16</v>
      </c>
      <c r="D14" s="468" t="e">
        <f>D18+D21+#REF!+D47+D50+D54+D66</f>
        <v>#REF!</v>
      </c>
      <c r="E14" s="468" t="e">
        <f>E18+E21+#REF!+E47+E50+E54+E66</f>
        <v>#REF!</v>
      </c>
      <c r="F14" s="468" t="e">
        <f t="shared" ref="F14:F15" si="0">E14/D14*100</f>
        <v>#REF!</v>
      </c>
      <c r="G14" s="2752"/>
      <c r="H14" s="468" t="e">
        <f>H18+H22+#REF!+H50+H54+H66</f>
        <v>#REF!</v>
      </c>
      <c r="I14" s="468" t="e">
        <f t="shared" ref="I14:I15" si="1">H14/D14*100</f>
        <v>#REF!</v>
      </c>
      <c r="J14" s="2443"/>
      <c r="K14" s="707"/>
      <c r="L14" s="708"/>
    </row>
    <row r="15" spans="1:13" s="709" customFormat="1" ht="90.75" hidden="1" customHeight="1" x14ac:dyDescent="0.25">
      <c r="A15" s="2661"/>
      <c r="B15" s="2749"/>
      <c r="C15" s="1507" t="s">
        <v>19</v>
      </c>
      <c r="D15" s="468">
        <f>D23+D31+D34+D36+D48+D59+D64+D67+D68+D69</f>
        <v>212370.64600000001</v>
      </c>
      <c r="E15" s="468">
        <f>E23+E31+E34+E36+E48+E59+E64+E67+E68+E69</f>
        <v>1036.8</v>
      </c>
      <c r="F15" s="468">
        <f t="shared" si="0"/>
        <v>0.48820306361925359</v>
      </c>
      <c r="G15" s="2752"/>
      <c r="H15" s="468" t="e">
        <f>H19+H23+H31+H32+H34+H36+H38+#REF!+H48+H51+H55+H59+H64+H66+H68+H69</f>
        <v>#REF!</v>
      </c>
      <c r="I15" s="468" t="e">
        <f t="shared" si="1"/>
        <v>#REF!</v>
      </c>
      <c r="J15" s="2443"/>
      <c r="K15" s="710"/>
      <c r="L15" s="711"/>
      <c r="M15" s="712"/>
    </row>
    <row r="16" spans="1:13" s="709" customFormat="1" ht="91.5" hidden="1" customHeight="1" x14ac:dyDescent="0.25">
      <c r="A16" s="2662"/>
      <c r="B16" s="2750"/>
      <c r="C16" s="1507" t="s">
        <v>509</v>
      </c>
      <c r="D16" s="468">
        <f>D52</f>
        <v>0</v>
      </c>
      <c r="E16" s="468">
        <f>E52</f>
        <v>0</v>
      </c>
      <c r="F16" s="468">
        <v>0</v>
      </c>
      <c r="G16" s="2753"/>
      <c r="H16" s="468">
        <f>H52</f>
        <v>0</v>
      </c>
      <c r="I16" s="468">
        <v>0</v>
      </c>
      <c r="J16" s="2444"/>
      <c r="K16" s="707"/>
      <c r="L16" s="708"/>
      <c r="M16" s="712"/>
    </row>
    <row r="17" spans="1:14" s="709" customFormat="1" ht="27.75" hidden="1" customHeight="1" x14ac:dyDescent="0.25">
      <c r="A17" s="2628" t="s">
        <v>10</v>
      </c>
      <c r="B17" s="2691" t="s">
        <v>554</v>
      </c>
      <c r="C17" s="713" t="s">
        <v>15</v>
      </c>
      <c r="D17" s="1429">
        <f>D18+D19</f>
        <v>0</v>
      </c>
      <c r="E17" s="1429">
        <f>E18+E19</f>
        <v>0</v>
      </c>
      <c r="F17" s="1429">
        <v>0</v>
      </c>
      <c r="G17" s="2682"/>
      <c r="H17" s="1429">
        <f>H18+H19</f>
        <v>0</v>
      </c>
      <c r="I17" s="1429">
        <v>0</v>
      </c>
      <c r="J17" s="2685" t="s">
        <v>773</v>
      </c>
      <c r="K17" s="707"/>
      <c r="L17" s="708"/>
      <c r="M17" s="2745"/>
    </row>
    <row r="18" spans="1:14" s="709" customFormat="1" ht="74.25" hidden="1" customHeight="1" x14ac:dyDescent="0.25">
      <c r="A18" s="2744"/>
      <c r="B18" s="2754"/>
      <c r="C18" s="713" t="s">
        <v>16</v>
      </c>
      <c r="D18" s="1429">
        <v>0</v>
      </c>
      <c r="E18" s="1429">
        <v>0</v>
      </c>
      <c r="F18" s="1429">
        <v>0</v>
      </c>
      <c r="G18" s="2683"/>
      <c r="H18" s="1429">
        <v>0</v>
      </c>
      <c r="I18" s="1429">
        <v>0</v>
      </c>
      <c r="J18" s="2686"/>
      <c r="K18" s="707"/>
      <c r="L18" s="708"/>
      <c r="M18" s="2745"/>
    </row>
    <row r="19" spans="1:14" s="709" customFormat="1" ht="97.5" hidden="1" customHeight="1" x14ac:dyDescent="0.25">
      <c r="A19" s="2629"/>
      <c r="B19" s="2692"/>
      <c r="C19" s="713" t="s">
        <v>19</v>
      </c>
      <c r="D19" s="1429">
        <v>0</v>
      </c>
      <c r="E19" s="1429">
        <v>0</v>
      </c>
      <c r="F19" s="1429">
        <v>0</v>
      </c>
      <c r="G19" s="2684"/>
      <c r="H19" s="1429">
        <v>0</v>
      </c>
      <c r="I19" s="1429">
        <v>0</v>
      </c>
      <c r="J19" s="2687"/>
      <c r="K19" s="707"/>
      <c r="L19" s="708"/>
      <c r="M19" s="1495"/>
    </row>
    <row r="20" spans="1:14" ht="25.5" customHeight="1" x14ac:dyDescent="0.25">
      <c r="A20" s="2648" t="s">
        <v>10</v>
      </c>
      <c r="B20" s="2670" t="s">
        <v>1097</v>
      </c>
      <c r="C20" s="1670" t="s">
        <v>15</v>
      </c>
      <c r="D20" s="1671">
        <f>D21+D23</f>
        <v>0</v>
      </c>
      <c r="E20" s="1671">
        <f>E21+E23</f>
        <v>0</v>
      </c>
      <c r="F20" s="1651">
        <v>0</v>
      </c>
      <c r="G20" s="2742"/>
      <c r="H20" s="1668">
        <f>H22+H23</f>
        <v>0</v>
      </c>
      <c r="I20" s="1651">
        <v>0</v>
      </c>
      <c r="J20" s="2743"/>
      <c r="K20" s="2732"/>
      <c r="L20" s="704"/>
      <c r="M20" s="2745"/>
    </row>
    <row r="21" spans="1:14" ht="13.5" hidden="1" customHeight="1" x14ac:dyDescent="0.25">
      <c r="A21" s="2648"/>
      <c r="B21" s="2670"/>
      <c r="C21" s="2746" t="s">
        <v>16</v>
      </c>
      <c r="D21" s="2747">
        <f>D25</f>
        <v>0</v>
      </c>
      <c r="E21" s="2747">
        <f>E25</f>
        <v>0</v>
      </c>
      <c r="F21" s="1651"/>
      <c r="G21" s="2742"/>
      <c r="H21" s="1668"/>
      <c r="I21" s="1651"/>
      <c r="J21" s="2743"/>
      <c r="K21" s="2732"/>
      <c r="L21" s="704"/>
      <c r="M21" s="2745"/>
    </row>
    <row r="22" spans="1:14" ht="81.75" customHeight="1" x14ac:dyDescent="0.25">
      <c r="A22" s="2648"/>
      <c r="B22" s="2670"/>
      <c r="C22" s="2746"/>
      <c r="D22" s="2747"/>
      <c r="E22" s="2747"/>
      <c r="F22" s="1651">
        <v>0</v>
      </c>
      <c r="G22" s="2742"/>
      <c r="H22" s="1668">
        <f>H25</f>
        <v>0</v>
      </c>
      <c r="I22" s="1651">
        <v>0</v>
      </c>
      <c r="J22" s="2743"/>
      <c r="K22" s="1496"/>
      <c r="L22" s="704"/>
      <c r="M22" s="1495"/>
    </row>
    <row r="23" spans="1:14" ht="140.25" customHeight="1" x14ac:dyDescent="0.25">
      <c r="A23" s="2648"/>
      <c r="B23" s="2670"/>
      <c r="C23" s="1670" t="s">
        <v>19</v>
      </c>
      <c r="D23" s="1671">
        <f>D27</f>
        <v>0</v>
      </c>
      <c r="E23" s="1671">
        <f>E26+E30</f>
        <v>0</v>
      </c>
      <c r="F23" s="1651">
        <v>0</v>
      </c>
      <c r="G23" s="2742"/>
      <c r="H23" s="1668">
        <f>H26+H30</f>
        <v>0</v>
      </c>
      <c r="I23" s="1651">
        <v>0</v>
      </c>
      <c r="J23" s="2743"/>
      <c r="K23" s="1496"/>
      <c r="L23" s="704"/>
      <c r="M23" s="1495"/>
    </row>
    <row r="24" spans="1:14" ht="19.5" hidden="1" customHeight="1" x14ac:dyDescent="0.25">
      <c r="A24" s="2629" t="s">
        <v>31</v>
      </c>
      <c r="B24" s="2474" t="s">
        <v>578</v>
      </c>
      <c r="C24" s="789" t="s">
        <v>15</v>
      </c>
      <c r="D24" s="788"/>
      <c r="E24" s="790">
        <f>E25+E26</f>
        <v>0</v>
      </c>
      <c r="F24" s="1476">
        <v>0</v>
      </c>
      <c r="G24" s="2741" t="s">
        <v>579</v>
      </c>
      <c r="H24" s="1421">
        <f>H25+H26</f>
        <v>0</v>
      </c>
      <c r="I24" s="1476">
        <v>0</v>
      </c>
      <c r="J24" s="2728"/>
      <c r="K24" s="1496"/>
      <c r="L24" s="704"/>
      <c r="M24" s="1495"/>
    </row>
    <row r="25" spans="1:14" ht="72" hidden="1" customHeight="1" x14ac:dyDescent="0.25">
      <c r="A25" s="2648"/>
      <c r="B25" s="2670"/>
      <c r="C25" s="1497" t="s">
        <v>16</v>
      </c>
      <c r="D25" s="1498">
        <f>D28</f>
        <v>0</v>
      </c>
      <c r="E25" s="1498">
        <f>E28</f>
        <v>0</v>
      </c>
      <c r="F25" s="1429">
        <v>0</v>
      </c>
      <c r="G25" s="2742"/>
      <c r="H25" s="1429">
        <f>H28</f>
        <v>0</v>
      </c>
      <c r="I25" s="1429">
        <v>0</v>
      </c>
      <c r="J25" s="2743"/>
      <c r="K25" s="1496"/>
      <c r="L25" s="704"/>
      <c r="M25" s="1495"/>
    </row>
    <row r="26" spans="1:14" ht="93" hidden="1" customHeight="1" x14ac:dyDescent="0.25">
      <c r="A26" s="2648"/>
      <c r="B26" s="2670"/>
      <c r="C26" s="1497" t="s">
        <v>19</v>
      </c>
      <c r="D26" s="1498">
        <f>D29</f>
        <v>0</v>
      </c>
      <c r="E26" s="1498">
        <f>E29</f>
        <v>0</v>
      </c>
      <c r="F26" s="1429">
        <v>0</v>
      </c>
      <c r="G26" s="2742"/>
      <c r="H26" s="376">
        <f>H29</f>
        <v>0</v>
      </c>
      <c r="I26" s="1429">
        <v>0</v>
      </c>
      <c r="J26" s="2743"/>
      <c r="K26" s="1496"/>
      <c r="L26" s="704"/>
    </row>
    <row r="27" spans="1:14" ht="20.25" hidden="1" customHeight="1" x14ac:dyDescent="0.25">
      <c r="A27" s="2628" t="s">
        <v>580</v>
      </c>
      <c r="B27" s="2472" t="s">
        <v>581</v>
      </c>
      <c r="C27" s="1497" t="s">
        <v>15</v>
      </c>
      <c r="D27" s="1498">
        <f>D28+D29</f>
        <v>0</v>
      </c>
      <c r="E27" s="1498">
        <f>E28+E29</f>
        <v>0</v>
      </c>
      <c r="F27" s="1429">
        <v>0</v>
      </c>
      <c r="G27" s="2742"/>
      <c r="H27" s="376">
        <f>H28+H29</f>
        <v>0</v>
      </c>
      <c r="I27" s="1429">
        <v>0</v>
      </c>
      <c r="J27" s="2689" t="s">
        <v>895</v>
      </c>
      <c r="K27" s="714"/>
      <c r="L27" s="704"/>
    </row>
    <row r="28" spans="1:14" ht="72" hidden="1" customHeight="1" x14ac:dyDescent="0.25">
      <c r="A28" s="2744"/>
      <c r="B28" s="2473"/>
      <c r="C28" s="1497" t="s">
        <v>16</v>
      </c>
      <c r="D28" s="1498">
        <v>0</v>
      </c>
      <c r="E28" s="1498">
        <v>0</v>
      </c>
      <c r="F28" s="1429">
        <v>0</v>
      </c>
      <c r="G28" s="2742"/>
      <c r="H28" s="376">
        <v>0</v>
      </c>
      <c r="I28" s="1429">
        <v>0</v>
      </c>
      <c r="J28" s="2721"/>
      <c r="K28" s="714"/>
      <c r="L28" s="704"/>
    </row>
    <row r="29" spans="1:14" ht="90.75" hidden="1" customHeight="1" x14ac:dyDescent="0.25">
      <c r="A29" s="2629"/>
      <c r="B29" s="2474"/>
      <c r="C29" s="1497" t="s">
        <v>19</v>
      </c>
      <c r="D29" s="1498">
        <v>0</v>
      </c>
      <c r="E29" s="1498">
        <v>0</v>
      </c>
      <c r="F29" s="1429">
        <v>0</v>
      </c>
      <c r="G29" s="2742"/>
      <c r="H29" s="376">
        <v>0</v>
      </c>
      <c r="I29" s="1429">
        <v>0</v>
      </c>
      <c r="J29" s="2690"/>
      <c r="K29" s="714"/>
      <c r="L29" s="704"/>
    </row>
    <row r="30" spans="1:14" ht="90.75" hidden="1" customHeight="1" x14ac:dyDescent="0.25">
      <c r="A30" s="1490" t="s">
        <v>33</v>
      </c>
      <c r="B30" s="1491" t="s">
        <v>582</v>
      </c>
      <c r="C30" s="1497" t="s">
        <v>19</v>
      </c>
      <c r="D30" s="1498">
        <v>3949</v>
      </c>
      <c r="E30" s="1498">
        <v>0</v>
      </c>
      <c r="F30" s="1429">
        <f t="shared" ref="F30:F36" si="2">E30/D30*100</f>
        <v>0</v>
      </c>
      <c r="G30" s="1492" t="s">
        <v>675</v>
      </c>
      <c r="H30" s="376">
        <v>0</v>
      </c>
      <c r="I30" s="1429">
        <f>H30/D30*100</f>
        <v>0</v>
      </c>
      <c r="J30" s="1465" t="s">
        <v>944</v>
      </c>
      <c r="K30" s="714"/>
      <c r="L30" s="704"/>
    </row>
    <row r="31" spans="1:14" ht="97.5" hidden="1" customHeight="1" x14ac:dyDescent="0.25">
      <c r="A31" s="1490" t="s">
        <v>42</v>
      </c>
      <c r="B31" s="1491" t="s">
        <v>510</v>
      </c>
      <c r="C31" s="715" t="s">
        <v>19</v>
      </c>
      <c r="D31" s="716">
        <v>8600</v>
      </c>
      <c r="E31" s="716">
        <v>0</v>
      </c>
      <c r="F31" s="1429">
        <f t="shared" si="2"/>
        <v>0</v>
      </c>
      <c r="G31" s="1492"/>
      <c r="H31" s="376">
        <v>0</v>
      </c>
      <c r="I31" s="1429">
        <f t="shared" ref="I31:I46" si="3">H31/D31*100</f>
        <v>0</v>
      </c>
      <c r="J31" s="1465" t="s">
        <v>896</v>
      </c>
      <c r="K31" s="1496"/>
      <c r="L31" s="704"/>
      <c r="N31" s="14" t="s">
        <v>511</v>
      </c>
    </row>
    <row r="32" spans="1:14" ht="97.5" hidden="1" customHeight="1" x14ac:dyDescent="0.25">
      <c r="A32" s="1485" t="s">
        <v>82</v>
      </c>
      <c r="B32" s="1468" t="s">
        <v>897</v>
      </c>
      <c r="C32" s="715" t="s">
        <v>19</v>
      </c>
      <c r="D32" s="716">
        <v>0</v>
      </c>
      <c r="E32" s="716">
        <v>0</v>
      </c>
      <c r="F32" s="1429">
        <v>0</v>
      </c>
      <c r="G32" s="1503"/>
      <c r="H32" s="376">
        <v>0</v>
      </c>
      <c r="I32" s="1429">
        <v>0</v>
      </c>
      <c r="J32" s="1494" t="s">
        <v>773</v>
      </c>
      <c r="K32" s="1496"/>
      <c r="L32" s="704"/>
    </row>
    <row r="33" spans="1:12" ht="19.5" hidden="1" customHeight="1" x14ac:dyDescent="0.25">
      <c r="A33" s="2679" t="s">
        <v>83</v>
      </c>
      <c r="B33" s="2735" t="s">
        <v>945</v>
      </c>
      <c r="C33" s="1491" t="s">
        <v>15</v>
      </c>
      <c r="D33" s="376">
        <f>D34</f>
        <v>4000</v>
      </c>
      <c r="E33" s="376">
        <f>E34</f>
        <v>0</v>
      </c>
      <c r="F33" s="1429">
        <f t="shared" si="2"/>
        <v>0</v>
      </c>
      <c r="G33" s="2737"/>
      <c r="H33" s="376">
        <f>H34</f>
        <v>0</v>
      </c>
      <c r="I33" s="1429">
        <f t="shared" si="3"/>
        <v>0</v>
      </c>
      <c r="J33" s="2685" t="s">
        <v>946</v>
      </c>
      <c r="K33" s="1496"/>
      <c r="L33" s="704"/>
    </row>
    <row r="34" spans="1:12" ht="127.5" hidden="1" customHeight="1" x14ac:dyDescent="0.25">
      <c r="A34" s="2680"/>
      <c r="B34" s="2736"/>
      <c r="C34" s="1468" t="s">
        <v>19</v>
      </c>
      <c r="D34" s="1420">
        <v>4000</v>
      </c>
      <c r="E34" s="1420">
        <v>0</v>
      </c>
      <c r="F34" s="1420">
        <f t="shared" si="2"/>
        <v>0</v>
      </c>
      <c r="G34" s="2738"/>
      <c r="H34" s="1420">
        <v>0</v>
      </c>
      <c r="I34" s="1475">
        <f t="shared" si="3"/>
        <v>0</v>
      </c>
      <c r="J34" s="2686"/>
      <c r="K34" s="1496"/>
      <c r="L34" s="704"/>
    </row>
    <row r="35" spans="1:12" ht="23.25" hidden="1" customHeight="1" x14ac:dyDescent="0.25">
      <c r="A35" s="2679" t="s">
        <v>84</v>
      </c>
      <c r="B35" s="2472" t="s">
        <v>1010</v>
      </c>
      <c r="C35" s="1491" t="s">
        <v>15</v>
      </c>
      <c r="D35" s="376">
        <f>D36</f>
        <v>10000</v>
      </c>
      <c r="E35" s="376">
        <f>E36</f>
        <v>0</v>
      </c>
      <c r="F35" s="1429">
        <f t="shared" si="2"/>
        <v>0</v>
      </c>
      <c r="G35" s="2682" t="s">
        <v>898</v>
      </c>
      <c r="H35" s="376">
        <f>H36</f>
        <v>0</v>
      </c>
      <c r="I35" s="1429">
        <f t="shared" si="3"/>
        <v>0</v>
      </c>
      <c r="J35" s="2685" t="s">
        <v>947</v>
      </c>
      <c r="K35" s="1496"/>
      <c r="L35" s="704"/>
    </row>
    <row r="36" spans="1:12" ht="242.25" hidden="1" customHeight="1" x14ac:dyDescent="0.25">
      <c r="A36" s="2681"/>
      <c r="B36" s="2474"/>
      <c r="C36" s="1491" t="s">
        <v>19</v>
      </c>
      <c r="D36" s="376">
        <v>10000</v>
      </c>
      <c r="E36" s="376">
        <v>0</v>
      </c>
      <c r="F36" s="1429">
        <f t="shared" si="2"/>
        <v>0</v>
      </c>
      <c r="G36" s="2684"/>
      <c r="H36" s="376">
        <v>0</v>
      </c>
      <c r="I36" s="1429">
        <f t="shared" si="3"/>
        <v>0</v>
      </c>
      <c r="J36" s="2739"/>
      <c r="K36" s="1496"/>
      <c r="L36" s="704"/>
    </row>
    <row r="37" spans="1:12" ht="24.75" hidden="1" customHeight="1" x14ac:dyDescent="0.25">
      <c r="A37" s="2669" t="s">
        <v>515</v>
      </c>
      <c r="B37" s="2740" t="s">
        <v>512</v>
      </c>
      <c r="C37" s="1491" t="s">
        <v>15</v>
      </c>
      <c r="D37" s="1429">
        <f>D38</f>
        <v>0</v>
      </c>
      <c r="E37" s="1429">
        <f>E38</f>
        <v>0</v>
      </c>
      <c r="F37" s="1429">
        <v>0</v>
      </c>
      <c r="G37" s="1916"/>
      <c r="H37" s="1429">
        <f>H38</f>
        <v>0</v>
      </c>
      <c r="I37" s="1429">
        <v>0</v>
      </c>
      <c r="J37" s="2685" t="s">
        <v>838</v>
      </c>
      <c r="K37" s="2732"/>
      <c r="L37" s="704"/>
    </row>
    <row r="38" spans="1:12" ht="126.75" hidden="1" customHeight="1" x14ac:dyDescent="0.25">
      <c r="A38" s="2669"/>
      <c r="B38" s="2740"/>
      <c r="C38" s="1505" t="s">
        <v>19</v>
      </c>
      <c r="D38" s="1429">
        <v>0</v>
      </c>
      <c r="E38" s="1429">
        <v>0</v>
      </c>
      <c r="F38" s="1429">
        <v>0</v>
      </c>
      <c r="G38" s="1916"/>
      <c r="H38" s="1429">
        <v>0</v>
      </c>
      <c r="I38" s="1429">
        <v>0</v>
      </c>
      <c r="J38" s="2687"/>
      <c r="K38" s="2732"/>
      <c r="L38" s="704"/>
    </row>
    <row r="39" spans="1:12" ht="14.25" hidden="1" customHeight="1" x14ac:dyDescent="0.25">
      <c r="A39" s="1500" t="s">
        <v>516</v>
      </c>
      <c r="B39" s="1468" t="s">
        <v>517</v>
      </c>
      <c r="C39" s="1505" t="s">
        <v>15</v>
      </c>
      <c r="D39" s="1429" t="e">
        <f>#REF!+#REF!</f>
        <v>#REF!</v>
      </c>
      <c r="E39" s="1429" t="e">
        <f>#REF!+#REF!</f>
        <v>#REF!</v>
      </c>
      <c r="F39" s="1429">
        <v>0</v>
      </c>
      <c r="G39" s="1502"/>
      <c r="H39" s="1429" t="e">
        <f>#REF!+#REF!</f>
        <v>#REF!</v>
      </c>
      <c r="I39" s="1429">
        <v>0</v>
      </c>
      <c r="J39" s="1488" t="s">
        <v>773</v>
      </c>
      <c r="K39" s="2733"/>
      <c r="L39" s="711"/>
    </row>
    <row r="40" spans="1:12" ht="33.75" customHeight="1" x14ac:dyDescent="0.25">
      <c r="A40" s="2669" t="s">
        <v>11</v>
      </c>
      <c r="B40" s="2670" t="s">
        <v>1098</v>
      </c>
      <c r="C40" s="1669" t="s">
        <v>15</v>
      </c>
      <c r="D40" s="1651">
        <f>D41+D42</f>
        <v>27073</v>
      </c>
      <c r="E40" s="1651">
        <f>E41+E42</f>
        <v>0</v>
      </c>
      <c r="F40" s="1651">
        <v>0</v>
      </c>
      <c r="G40" s="2708"/>
      <c r="H40" s="1651">
        <f>H41+H42</f>
        <v>0</v>
      </c>
      <c r="I40" s="1651">
        <v>0</v>
      </c>
      <c r="J40" s="2734" t="s">
        <v>1993</v>
      </c>
      <c r="K40" s="2733"/>
      <c r="L40" s="704"/>
    </row>
    <row r="41" spans="1:12" ht="75" customHeight="1" x14ac:dyDescent="0.25">
      <c r="A41" s="2669"/>
      <c r="B41" s="2670"/>
      <c r="C41" s="1669" t="s">
        <v>16</v>
      </c>
      <c r="D41" s="1651">
        <v>27073</v>
      </c>
      <c r="E41" s="1651">
        <v>0</v>
      </c>
      <c r="F41" s="1651">
        <v>0</v>
      </c>
      <c r="G41" s="2708"/>
      <c r="H41" s="1651">
        <v>0</v>
      </c>
      <c r="I41" s="1651">
        <v>0</v>
      </c>
      <c r="J41" s="2734"/>
      <c r="K41" s="2733"/>
      <c r="L41" s="704"/>
    </row>
    <row r="42" spans="1:12" ht="100.5" customHeight="1" x14ac:dyDescent="0.25">
      <c r="A42" s="2669"/>
      <c r="B42" s="2670"/>
      <c r="C42" s="1669" t="s">
        <v>19</v>
      </c>
      <c r="D42" s="1651">
        <v>0</v>
      </c>
      <c r="E42" s="1651">
        <v>0</v>
      </c>
      <c r="F42" s="1651">
        <v>0</v>
      </c>
      <c r="G42" s="2708"/>
      <c r="H42" s="1651">
        <v>0</v>
      </c>
      <c r="I42" s="1651">
        <v>0</v>
      </c>
      <c r="J42" s="2734"/>
      <c r="K42" s="2733"/>
      <c r="L42" s="704"/>
    </row>
    <row r="43" spans="1:12" ht="20.25" hidden="1" customHeight="1" x14ac:dyDescent="0.25">
      <c r="A43" s="2679" t="s">
        <v>518</v>
      </c>
      <c r="B43" s="2472" t="s">
        <v>519</v>
      </c>
      <c r="C43" s="1505" t="s">
        <v>15</v>
      </c>
      <c r="D43" s="1429">
        <f>D44+D45</f>
        <v>2243.6999999999998</v>
      </c>
      <c r="E43" s="1429">
        <f>E44+E45</f>
        <v>0</v>
      </c>
      <c r="F43" s="1429">
        <f t="shared" ref="F43" si="4">E43/D43*100</f>
        <v>0</v>
      </c>
      <c r="G43" s="2729"/>
      <c r="H43" s="1429">
        <f>H44+H45</f>
        <v>0</v>
      </c>
      <c r="I43" s="1429">
        <f t="shared" ref="I43" si="5">H43/D43*100</f>
        <v>0</v>
      </c>
      <c r="J43" s="2689" t="s">
        <v>899</v>
      </c>
      <c r="K43" s="2733"/>
      <c r="L43" s="704"/>
    </row>
    <row r="44" spans="1:12" ht="75" hidden="1" customHeight="1" x14ac:dyDescent="0.25">
      <c r="A44" s="2680"/>
      <c r="B44" s="2473"/>
      <c r="C44" s="1505" t="s">
        <v>16</v>
      </c>
      <c r="D44" s="1429">
        <v>0</v>
      </c>
      <c r="E44" s="1429">
        <v>0</v>
      </c>
      <c r="F44" s="1429">
        <v>0</v>
      </c>
      <c r="G44" s="2730"/>
      <c r="H44" s="1429">
        <v>0</v>
      </c>
      <c r="I44" s="1429">
        <v>0</v>
      </c>
      <c r="J44" s="2721"/>
      <c r="K44" s="2733"/>
      <c r="L44" s="704"/>
    </row>
    <row r="45" spans="1:12" ht="93.75" hidden="1" customHeight="1" x14ac:dyDescent="0.25">
      <c r="A45" s="2681"/>
      <c r="B45" s="2474"/>
      <c r="C45" s="1505" t="s">
        <v>19</v>
      </c>
      <c r="D45" s="1429">
        <v>2243.6999999999998</v>
      </c>
      <c r="E45" s="1429">
        <v>0</v>
      </c>
      <c r="F45" s="1429">
        <f>E45/D45*100</f>
        <v>0</v>
      </c>
      <c r="G45" s="2731"/>
      <c r="H45" s="1429">
        <v>0</v>
      </c>
      <c r="I45" s="1429">
        <f>H45/D45*100</f>
        <v>0</v>
      </c>
      <c r="J45" s="2690"/>
      <c r="K45" s="2733"/>
      <c r="L45" s="704"/>
    </row>
    <row r="46" spans="1:12" ht="20.25" hidden="1" customHeight="1" x14ac:dyDescent="0.25">
      <c r="A46" s="2679" t="s">
        <v>518</v>
      </c>
      <c r="B46" s="2472" t="s">
        <v>519</v>
      </c>
      <c r="C46" s="1505" t="s">
        <v>15</v>
      </c>
      <c r="D46" s="1429">
        <f>D47+D48</f>
        <v>2243.6999999999998</v>
      </c>
      <c r="E46" s="1429">
        <f>E47+E48</f>
        <v>0</v>
      </c>
      <c r="F46" s="1429">
        <f t="shared" ref="F46:F115" si="6">E46/D46*100</f>
        <v>0</v>
      </c>
      <c r="G46" s="2729"/>
      <c r="H46" s="1429">
        <f>H47+H48</f>
        <v>0</v>
      </c>
      <c r="I46" s="1429">
        <f t="shared" si="3"/>
        <v>0</v>
      </c>
      <c r="J46" s="2689" t="s">
        <v>899</v>
      </c>
      <c r="K46" s="2733"/>
      <c r="L46" s="704"/>
    </row>
    <row r="47" spans="1:12" ht="75" hidden="1" customHeight="1" x14ac:dyDescent="0.25">
      <c r="A47" s="2680"/>
      <c r="B47" s="2473"/>
      <c r="C47" s="1505" t="s">
        <v>16</v>
      </c>
      <c r="D47" s="1429">
        <v>0</v>
      </c>
      <c r="E47" s="1429">
        <v>0</v>
      </c>
      <c r="F47" s="1429">
        <v>0</v>
      </c>
      <c r="G47" s="2730"/>
      <c r="H47" s="1429">
        <v>0</v>
      </c>
      <c r="I47" s="1429">
        <v>0</v>
      </c>
      <c r="J47" s="2721"/>
      <c r="K47" s="2733"/>
      <c r="L47" s="704"/>
    </row>
    <row r="48" spans="1:12" ht="93.75" hidden="1" customHeight="1" x14ac:dyDescent="0.25">
      <c r="A48" s="2681"/>
      <c r="B48" s="2474"/>
      <c r="C48" s="1505" t="s">
        <v>19</v>
      </c>
      <c r="D48" s="1429">
        <v>2243.6999999999998</v>
      </c>
      <c r="E48" s="1429">
        <v>0</v>
      </c>
      <c r="F48" s="1429">
        <f>E48/D48*100</f>
        <v>0</v>
      </c>
      <c r="G48" s="2731"/>
      <c r="H48" s="1429">
        <v>0</v>
      </c>
      <c r="I48" s="1429">
        <f>H48/D48*100</f>
        <v>0</v>
      </c>
      <c r="J48" s="2690"/>
      <c r="K48" s="2733"/>
      <c r="L48" s="704"/>
    </row>
    <row r="49" spans="1:12" ht="22.5" hidden="1" customHeight="1" x14ac:dyDescent="0.25">
      <c r="A49" s="2669" t="s">
        <v>520</v>
      </c>
      <c r="B49" s="2670" t="s">
        <v>521</v>
      </c>
      <c r="C49" s="1505" t="s">
        <v>15</v>
      </c>
      <c r="D49" s="376">
        <f>D50+D51+D52</f>
        <v>0</v>
      </c>
      <c r="E49" s="376">
        <f>E50+E51+E52</f>
        <v>0</v>
      </c>
      <c r="F49" s="1429">
        <v>0</v>
      </c>
      <c r="G49" s="1916"/>
      <c r="H49" s="376">
        <f>H50+H51+H52</f>
        <v>0</v>
      </c>
      <c r="I49" s="1429">
        <v>0</v>
      </c>
      <c r="J49" s="2428" t="s">
        <v>838</v>
      </c>
      <c r="K49" s="1499"/>
      <c r="L49" s="704"/>
    </row>
    <row r="50" spans="1:12" ht="71.25" hidden="1" customHeight="1" x14ac:dyDescent="0.25">
      <c r="A50" s="2669"/>
      <c r="B50" s="2670"/>
      <c r="C50" s="1505" t="s">
        <v>16</v>
      </c>
      <c r="D50" s="376">
        <v>0</v>
      </c>
      <c r="E50" s="376">
        <v>0</v>
      </c>
      <c r="F50" s="1429">
        <v>0</v>
      </c>
      <c r="G50" s="1916"/>
      <c r="H50" s="376">
        <v>0</v>
      </c>
      <c r="I50" s="1429">
        <v>0</v>
      </c>
      <c r="J50" s="2428"/>
      <c r="K50" s="1499"/>
      <c r="L50" s="704"/>
    </row>
    <row r="51" spans="1:12" ht="96" hidden="1" customHeight="1" x14ac:dyDescent="0.25">
      <c r="A51" s="2669"/>
      <c r="B51" s="2670"/>
      <c r="C51" s="1505" t="s">
        <v>19</v>
      </c>
      <c r="D51" s="376">
        <v>0</v>
      </c>
      <c r="E51" s="376">
        <v>0</v>
      </c>
      <c r="F51" s="1429">
        <v>0</v>
      </c>
      <c r="G51" s="1916"/>
      <c r="H51" s="376">
        <v>0</v>
      </c>
      <c r="I51" s="1429">
        <v>0</v>
      </c>
      <c r="J51" s="2428"/>
      <c r="K51" s="1499"/>
      <c r="L51" s="704"/>
    </row>
    <row r="52" spans="1:12" ht="97.5" hidden="1" customHeight="1" x14ac:dyDescent="0.25">
      <c r="A52" s="2669"/>
      <c r="B52" s="2670"/>
      <c r="C52" s="1505" t="s">
        <v>509</v>
      </c>
      <c r="D52" s="376">
        <v>0</v>
      </c>
      <c r="E52" s="376">
        <v>0</v>
      </c>
      <c r="F52" s="1429">
        <v>0</v>
      </c>
      <c r="G52" s="1916"/>
      <c r="H52" s="376">
        <v>0</v>
      </c>
      <c r="I52" s="1429">
        <v>0</v>
      </c>
      <c r="J52" s="2428"/>
      <c r="K52" s="1499"/>
      <c r="L52" s="704"/>
    </row>
    <row r="53" spans="1:12" ht="27.75" hidden="1" customHeight="1" x14ac:dyDescent="0.25">
      <c r="A53" s="2679" t="s">
        <v>555</v>
      </c>
      <c r="B53" s="2472" t="s">
        <v>557</v>
      </c>
      <c r="C53" s="1505" t="s">
        <v>15</v>
      </c>
      <c r="D53" s="376">
        <f>D54+D55</f>
        <v>0</v>
      </c>
      <c r="E53" s="376">
        <f>E54+E55</f>
        <v>0</v>
      </c>
      <c r="F53" s="1429">
        <v>0</v>
      </c>
      <c r="G53" s="2682"/>
      <c r="H53" s="376">
        <f>H54+H55</f>
        <v>0</v>
      </c>
      <c r="I53" s="1429">
        <v>0</v>
      </c>
      <c r="J53" s="2685" t="s">
        <v>773</v>
      </c>
      <c r="K53" s="1499"/>
      <c r="L53" s="704"/>
    </row>
    <row r="54" spans="1:12" ht="80.25" hidden="1" customHeight="1" x14ac:dyDescent="0.25">
      <c r="A54" s="2680"/>
      <c r="B54" s="2473"/>
      <c r="C54" s="1505" t="s">
        <v>16</v>
      </c>
      <c r="D54" s="376">
        <v>0</v>
      </c>
      <c r="E54" s="376">
        <v>0</v>
      </c>
      <c r="F54" s="1429">
        <v>0</v>
      </c>
      <c r="G54" s="2683"/>
      <c r="H54" s="376">
        <v>0</v>
      </c>
      <c r="I54" s="1429">
        <v>0</v>
      </c>
      <c r="J54" s="2686"/>
      <c r="K54" s="1499"/>
      <c r="L54" s="704"/>
    </row>
    <row r="55" spans="1:12" ht="93.75" hidden="1" customHeight="1" x14ac:dyDescent="0.25">
      <c r="A55" s="2681"/>
      <c r="B55" s="2474"/>
      <c r="C55" s="1505" t="s">
        <v>19</v>
      </c>
      <c r="D55" s="376">
        <v>0</v>
      </c>
      <c r="E55" s="376">
        <v>0</v>
      </c>
      <c r="F55" s="1429">
        <v>0</v>
      </c>
      <c r="G55" s="2684"/>
      <c r="H55" s="376">
        <v>0</v>
      </c>
      <c r="I55" s="1429">
        <v>0</v>
      </c>
      <c r="J55" s="2687"/>
      <c r="K55" s="1499"/>
      <c r="L55" s="704"/>
    </row>
    <row r="56" spans="1:12" ht="20.25" hidden="1" customHeight="1" x14ac:dyDescent="0.25">
      <c r="A56" s="2679" t="s">
        <v>42</v>
      </c>
      <c r="B56" s="2472" t="s">
        <v>1099</v>
      </c>
      <c r="C56" s="1505" t="s">
        <v>15</v>
      </c>
      <c r="D56" s="1429">
        <f>D57+D58</f>
        <v>0</v>
      </c>
      <c r="E56" s="1429">
        <f>E57+E58</f>
        <v>0</v>
      </c>
      <c r="F56" s="1429" t="e">
        <f t="shared" ref="F56" si="7">E56/D56*100</f>
        <v>#DIV/0!</v>
      </c>
      <c r="G56" s="2729"/>
      <c r="H56" s="1429">
        <f>H57+H58</f>
        <v>0</v>
      </c>
      <c r="I56" s="1429" t="e">
        <f t="shared" ref="I56" si="8">H56/D56*100</f>
        <v>#DIV/0!</v>
      </c>
      <c r="J56" s="2689" t="s">
        <v>899</v>
      </c>
      <c r="K56" s="1499"/>
      <c r="L56" s="704"/>
    </row>
    <row r="57" spans="1:12" ht="75" hidden="1" customHeight="1" x14ac:dyDescent="0.25">
      <c r="A57" s="2680"/>
      <c r="B57" s="2473"/>
      <c r="C57" s="1505" t="s">
        <v>16</v>
      </c>
      <c r="D57" s="1429">
        <v>0</v>
      </c>
      <c r="E57" s="1429">
        <v>0</v>
      </c>
      <c r="F57" s="1429">
        <v>0</v>
      </c>
      <c r="G57" s="2730"/>
      <c r="H57" s="1429">
        <v>0</v>
      </c>
      <c r="I57" s="1429">
        <v>0</v>
      </c>
      <c r="J57" s="2721"/>
      <c r="K57" s="1499"/>
      <c r="L57" s="704"/>
    </row>
    <row r="58" spans="1:12" ht="93.75" hidden="1" customHeight="1" x14ac:dyDescent="0.25">
      <c r="A58" s="2681"/>
      <c r="B58" s="2474"/>
      <c r="C58" s="1505" t="s">
        <v>19</v>
      </c>
      <c r="D58" s="1429">
        <v>0</v>
      </c>
      <c r="E58" s="1429">
        <v>0</v>
      </c>
      <c r="F58" s="1429" t="e">
        <f>E58/D58*100</f>
        <v>#DIV/0!</v>
      </c>
      <c r="G58" s="2731"/>
      <c r="H58" s="1429">
        <v>0</v>
      </c>
      <c r="I58" s="1429" t="e">
        <f>H58/D58*100</f>
        <v>#DIV/0!</v>
      </c>
      <c r="J58" s="2690"/>
      <c r="K58" s="1499"/>
      <c r="L58" s="704"/>
    </row>
    <row r="59" spans="1:12" ht="108.75" hidden="1" customHeight="1" x14ac:dyDescent="0.25">
      <c r="A59" s="1504" t="s">
        <v>556</v>
      </c>
      <c r="B59" s="1491" t="s">
        <v>948</v>
      </c>
      <c r="C59" s="1505" t="s">
        <v>19</v>
      </c>
      <c r="D59" s="376">
        <f>D60+D61+D62+D63</f>
        <v>12951</v>
      </c>
      <c r="E59" s="376">
        <f>E60+E61+E62+E63</f>
        <v>1036.8</v>
      </c>
      <c r="F59" s="1429">
        <f>E59/D59*100</f>
        <v>8.005559416261292</v>
      </c>
      <c r="G59" s="1425" t="s">
        <v>900</v>
      </c>
      <c r="H59" s="376">
        <f>H60+H61+H62+H63</f>
        <v>446.8</v>
      </c>
      <c r="I59" s="1429">
        <f>H59/D59*100</f>
        <v>3.4499266465909972</v>
      </c>
      <c r="J59" s="1455"/>
      <c r="K59" s="1499"/>
      <c r="L59" s="704"/>
    </row>
    <row r="60" spans="1:12" ht="128.25" hidden="1" customHeight="1" x14ac:dyDescent="0.25">
      <c r="A60" s="1504" t="s">
        <v>901</v>
      </c>
      <c r="B60" s="1491" t="s">
        <v>513</v>
      </c>
      <c r="C60" s="1505" t="s">
        <v>19</v>
      </c>
      <c r="D60" s="376">
        <v>9601</v>
      </c>
      <c r="E60" s="376">
        <v>0</v>
      </c>
      <c r="F60" s="1429">
        <v>0</v>
      </c>
      <c r="G60" s="1425" t="s">
        <v>1048</v>
      </c>
      <c r="H60" s="376">
        <v>0</v>
      </c>
      <c r="I60" s="1429">
        <v>0</v>
      </c>
      <c r="J60" s="1455" t="s">
        <v>902</v>
      </c>
      <c r="K60" s="1499"/>
      <c r="L60" s="704"/>
    </row>
    <row r="61" spans="1:12" ht="111" hidden="1" customHeight="1" x14ac:dyDescent="0.25">
      <c r="A61" s="1504" t="s">
        <v>903</v>
      </c>
      <c r="B61" s="1491" t="s">
        <v>514</v>
      </c>
      <c r="C61" s="1505" t="s">
        <v>19</v>
      </c>
      <c r="D61" s="376">
        <v>600</v>
      </c>
      <c r="E61" s="376">
        <v>0</v>
      </c>
      <c r="F61" s="1429">
        <v>0</v>
      </c>
      <c r="G61" s="1425"/>
      <c r="H61" s="376">
        <v>0</v>
      </c>
      <c r="I61" s="1429">
        <v>0</v>
      </c>
      <c r="J61" s="1455" t="s">
        <v>904</v>
      </c>
      <c r="K61" s="1499"/>
      <c r="L61" s="704"/>
    </row>
    <row r="62" spans="1:12" ht="222.75" hidden="1" customHeight="1" x14ac:dyDescent="0.25">
      <c r="A62" s="1504" t="s">
        <v>905</v>
      </c>
      <c r="B62" s="1491" t="s">
        <v>906</v>
      </c>
      <c r="C62" s="1505" t="s">
        <v>19</v>
      </c>
      <c r="D62" s="376">
        <v>1450</v>
      </c>
      <c r="E62" s="376">
        <v>1036.8</v>
      </c>
      <c r="F62" s="1429">
        <f>E62/D62*100</f>
        <v>71.50344827586207</v>
      </c>
      <c r="G62" s="1425" t="s">
        <v>1049</v>
      </c>
      <c r="H62" s="376">
        <v>446.8</v>
      </c>
      <c r="I62" s="1429">
        <f>H62/D62*100</f>
        <v>30.81379310344828</v>
      </c>
      <c r="J62" s="1455" t="s">
        <v>949</v>
      </c>
      <c r="K62" s="1499"/>
      <c r="L62" s="704"/>
    </row>
    <row r="63" spans="1:12" ht="112.5" hidden="1" customHeight="1" x14ac:dyDescent="0.25">
      <c r="A63" s="1504" t="s">
        <v>907</v>
      </c>
      <c r="B63" s="1491" t="s">
        <v>908</v>
      </c>
      <c r="C63" s="1505" t="s">
        <v>19</v>
      </c>
      <c r="D63" s="376">
        <v>1300</v>
      </c>
      <c r="E63" s="376">
        <v>0</v>
      </c>
      <c r="F63" s="1429">
        <v>0</v>
      </c>
      <c r="G63" s="1425" t="s">
        <v>675</v>
      </c>
      <c r="H63" s="376">
        <v>0</v>
      </c>
      <c r="I63" s="1429">
        <v>0</v>
      </c>
      <c r="J63" s="1455" t="s">
        <v>909</v>
      </c>
      <c r="K63" s="1499"/>
      <c r="L63" s="704"/>
    </row>
    <row r="64" spans="1:12" ht="210.75" hidden="1" customHeight="1" x14ac:dyDescent="0.25">
      <c r="A64" s="1504" t="s">
        <v>42</v>
      </c>
      <c r="B64" s="1491" t="s">
        <v>950</v>
      </c>
      <c r="C64" s="1505" t="s">
        <v>19</v>
      </c>
      <c r="D64" s="376">
        <v>4600</v>
      </c>
      <c r="E64" s="376">
        <v>0</v>
      </c>
      <c r="F64" s="1429">
        <v>0</v>
      </c>
      <c r="G64" s="1425" t="s">
        <v>910</v>
      </c>
      <c r="H64" s="376">
        <v>0</v>
      </c>
      <c r="I64" s="1429">
        <v>0</v>
      </c>
      <c r="J64" s="1455" t="s">
        <v>911</v>
      </c>
      <c r="K64" s="1499"/>
      <c r="L64" s="704"/>
    </row>
    <row r="65" spans="1:12" ht="18.75" hidden="1" customHeight="1" x14ac:dyDescent="0.25">
      <c r="A65" s="2679" t="s">
        <v>912</v>
      </c>
      <c r="B65" s="2472" t="s">
        <v>951</v>
      </c>
      <c r="C65" s="1505" t="s">
        <v>15</v>
      </c>
      <c r="D65" s="376">
        <f>D66+D67</f>
        <v>102677.17199999999</v>
      </c>
      <c r="E65" s="376">
        <f>E66+E67</f>
        <v>0</v>
      </c>
      <c r="F65" s="1429">
        <v>0</v>
      </c>
      <c r="G65" s="2682" t="s">
        <v>898</v>
      </c>
      <c r="H65" s="376">
        <f>H66+H67</f>
        <v>0</v>
      </c>
      <c r="I65" s="1429">
        <v>0</v>
      </c>
      <c r="J65" s="2685" t="s">
        <v>952</v>
      </c>
      <c r="K65" s="1499"/>
      <c r="L65" s="704"/>
    </row>
    <row r="66" spans="1:12" ht="79.5" hidden="1" customHeight="1" x14ac:dyDescent="0.25">
      <c r="A66" s="2680"/>
      <c r="B66" s="2473"/>
      <c r="C66" s="1505" t="s">
        <v>16</v>
      </c>
      <c r="D66" s="376">
        <v>65200</v>
      </c>
      <c r="E66" s="376">
        <v>0</v>
      </c>
      <c r="F66" s="1429">
        <v>0</v>
      </c>
      <c r="G66" s="2683"/>
      <c r="H66" s="376">
        <v>0</v>
      </c>
      <c r="I66" s="1429">
        <v>0</v>
      </c>
      <c r="J66" s="2686"/>
      <c r="K66" s="1499"/>
      <c r="L66" s="704"/>
    </row>
    <row r="67" spans="1:12" ht="96.75" hidden="1" customHeight="1" x14ac:dyDescent="0.25">
      <c r="A67" s="2681"/>
      <c r="B67" s="2474"/>
      <c r="C67" s="1505" t="s">
        <v>19</v>
      </c>
      <c r="D67" s="376">
        <v>37477.171999999999</v>
      </c>
      <c r="E67" s="376">
        <v>0</v>
      </c>
      <c r="F67" s="1429">
        <v>0</v>
      </c>
      <c r="G67" s="2684"/>
      <c r="H67" s="376">
        <v>0</v>
      </c>
      <c r="I67" s="1429">
        <v>0</v>
      </c>
      <c r="J67" s="2687"/>
      <c r="K67" s="1499"/>
      <c r="L67" s="704"/>
    </row>
    <row r="68" spans="1:12" ht="116.25" hidden="1" customHeight="1" x14ac:dyDescent="0.25">
      <c r="A68" s="1504" t="s">
        <v>913</v>
      </c>
      <c r="B68" s="1491" t="s">
        <v>953</v>
      </c>
      <c r="C68" s="1505" t="s">
        <v>19</v>
      </c>
      <c r="D68" s="376">
        <v>92498.774000000005</v>
      </c>
      <c r="E68" s="376">
        <v>0</v>
      </c>
      <c r="F68" s="1429">
        <v>0</v>
      </c>
      <c r="G68" s="1425"/>
      <c r="H68" s="376">
        <v>0</v>
      </c>
      <c r="I68" s="1429">
        <v>0</v>
      </c>
      <c r="J68" s="1455" t="s">
        <v>954</v>
      </c>
      <c r="K68" s="1499"/>
      <c r="L68" s="704"/>
    </row>
    <row r="69" spans="1:12" ht="206.25" hidden="1" customHeight="1" x14ac:dyDescent="0.25">
      <c r="A69" s="1504" t="s">
        <v>914</v>
      </c>
      <c r="B69" s="1491" t="s">
        <v>955</v>
      </c>
      <c r="C69" s="1505" t="s">
        <v>19</v>
      </c>
      <c r="D69" s="376">
        <v>40000</v>
      </c>
      <c r="E69" s="376">
        <v>0</v>
      </c>
      <c r="F69" s="1429">
        <v>0</v>
      </c>
      <c r="G69" s="1425" t="s">
        <v>956</v>
      </c>
      <c r="H69" s="376">
        <v>0</v>
      </c>
      <c r="I69" s="1429">
        <v>0</v>
      </c>
      <c r="J69" s="1455" t="s">
        <v>957</v>
      </c>
      <c r="K69" s="1499"/>
      <c r="L69" s="704"/>
    </row>
    <row r="70" spans="1:12" ht="22.5" hidden="1" customHeight="1" x14ac:dyDescent="0.25">
      <c r="A70" s="2693" t="s">
        <v>12</v>
      </c>
      <c r="B70" s="2696" t="s">
        <v>1037</v>
      </c>
      <c r="C70" s="1511" t="s">
        <v>15</v>
      </c>
      <c r="D70" s="1427">
        <f>D71+D72+D73</f>
        <v>0</v>
      </c>
      <c r="E70" s="1427">
        <f>E71+E72+E73</f>
        <v>0</v>
      </c>
      <c r="F70" s="468">
        <v>0</v>
      </c>
      <c r="G70" s="2523"/>
      <c r="H70" s="1427">
        <f>H71+H72+H73</f>
        <v>0</v>
      </c>
      <c r="I70" s="468">
        <v>0</v>
      </c>
      <c r="J70" s="2442"/>
      <c r="K70" s="717"/>
      <c r="L70" s="704"/>
    </row>
    <row r="71" spans="1:12" ht="77.25" hidden="1" customHeight="1" x14ac:dyDescent="0.25">
      <c r="A71" s="2694"/>
      <c r="B71" s="2697"/>
      <c r="C71" s="1511" t="s">
        <v>18</v>
      </c>
      <c r="D71" s="468">
        <f t="shared" ref="D71:E73" si="9">D75</f>
        <v>0</v>
      </c>
      <c r="E71" s="468">
        <f t="shared" si="9"/>
        <v>0</v>
      </c>
      <c r="F71" s="468">
        <v>0</v>
      </c>
      <c r="G71" s="2524"/>
      <c r="H71" s="1427">
        <f>H75</f>
        <v>0</v>
      </c>
      <c r="I71" s="468">
        <v>0</v>
      </c>
      <c r="J71" s="2443"/>
      <c r="K71" s="718"/>
      <c r="L71" s="704"/>
    </row>
    <row r="72" spans="1:12" ht="70.5" hidden="1" customHeight="1" x14ac:dyDescent="0.25">
      <c r="A72" s="2694"/>
      <c r="B72" s="2697"/>
      <c r="C72" s="1511" t="s">
        <v>16</v>
      </c>
      <c r="D72" s="468">
        <f t="shared" si="9"/>
        <v>0</v>
      </c>
      <c r="E72" s="468">
        <f t="shared" si="9"/>
        <v>0</v>
      </c>
      <c r="F72" s="468">
        <v>0</v>
      </c>
      <c r="G72" s="2524"/>
      <c r="H72" s="1427">
        <f>H76</f>
        <v>0</v>
      </c>
      <c r="I72" s="468">
        <v>0</v>
      </c>
      <c r="J72" s="2443"/>
      <c r="K72" s="718"/>
      <c r="L72" s="704"/>
    </row>
    <row r="73" spans="1:12" ht="88.5" hidden="1" customHeight="1" x14ac:dyDescent="0.25">
      <c r="A73" s="2695"/>
      <c r="B73" s="2698"/>
      <c r="C73" s="1511" t="s">
        <v>19</v>
      </c>
      <c r="D73" s="468">
        <f t="shared" si="9"/>
        <v>0</v>
      </c>
      <c r="E73" s="468">
        <f t="shared" si="9"/>
        <v>0</v>
      </c>
      <c r="F73" s="468">
        <v>0</v>
      </c>
      <c r="G73" s="2528"/>
      <c r="H73" s="1427">
        <f>H77</f>
        <v>0</v>
      </c>
      <c r="I73" s="468">
        <v>0</v>
      </c>
      <c r="J73" s="2444"/>
      <c r="K73" s="718"/>
      <c r="L73" s="704"/>
    </row>
    <row r="74" spans="1:12" ht="18.75" hidden="1" customHeight="1" x14ac:dyDescent="0.25">
      <c r="A74" s="2679" t="s">
        <v>66</v>
      </c>
      <c r="B74" s="2472" t="s">
        <v>958</v>
      </c>
      <c r="C74" s="1469" t="s">
        <v>15</v>
      </c>
      <c r="D74" s="376">
        <f>D75+D76+D77</f>
        <v>0</v>
      </c>
      <c r="E74" s="376">
        <f>E75+E76+E77</f>
        <v>0</v>
      </c>
      <c r="F74" s="1429">
        <v>0</v>
      </c>
      <c r="G74" s="2682" t="s">
        <v>522</v>
      </c>
      <c r="H74" s="376">
        <f>H75+H76+H77</f>
        <v>0</v>
      </c>
      <c r="I74" s="1429">
        <v>0</v>
      </c>
      <c r="J74" s="2689"/>
      <c r="K74" s="718"/>
      <c r="L74" s="704"/>
    </row>
    <row r="75" spans="1:12" ht="60.75" hidden="1" customHeight="1" x14ac:dyDescent="0.25">
      <c r="A75" s="2680"/>
      <c r="B75" s="2473"/>
      <c r="C75" s="1491" t="s">
        <v>18</v>
      </c>
      <c r="D75" s="376">
        <f t="shared" ref="D75:E77" si="10">D79</f>
        <v>0</v>
      </c>
      <c r="E75" s="376">
        <f t="shared" si="10"/>
        <v>0</v>
      </c>
      <c r="F75" s="1429">
        <v>0</v>
      </c>
      <c r="G75" s="2683"/>
      <c r="H75" s="376">
        <f>H79</f>
        <v>0</v>
      </c>
      <c r="I75" s="1429">
        <v>0</v>
      </c>
      <c r="J75" s="2721"/>
      <c r="K75" s="717"/>
      <c r="L75" s="704"/>
    </row>
    <row r="76" spans="1:12" ht="75" hidden="1" customHeight="1" x14ac:dyDescent="0.25">
      <c r="A76" s="2680"/>
      <c r="B76" s="2473"/>
      <c r="C76" s="1491" t="s">
        <v>16</v>
      </c>
      <c r="D76" s="376">
        <f t="shared" si="10"/>
        <v>0</v>
      </c>
      <c r="E76" s="376">
        <f t="shared" si="10"/>
        <v>0</v>
      </c>
      <c r="F76" s="1429">
        <v>0</v>
      </c>
      <c r="G76" s="2683"/>
      <c r="H76" s="376">
        <f>H80</f>
        <v>0</v>
      </c>
      <c r="I76" s="1429">
        <v>0</v>
      </c>
      <c r="J76" s="2721"/>
      <c r="K76" s="718"/>
      <c r="L76" s="704"/>
    </row>
    <row r="77" spans="1:12" ht="95.25" hidden="1" customHeight="1" x14ac:dyDescent="0.25">
      <c r="A77" s="2681"/>
      <c r="B77" s="2474"/>
      <c r="C77" s="1491" t="s">
        <v>19</v>
      </c>
      <c r="D77" s="376">
        <f t="shared" si="10"/>
        <v>0</v>
      </c>
      <c r="E77" s="376">
        <f t="shared" si="10"/>
        <v>0</v>
      </c>
      <c r="F77" s="1429">
        <v>0</v>
      </c>
      <c r="G77" s="2684"/>
      <c r="H77" s="376">
        <f>H81</f>
        <v>0</v>
      </c>
      <c r="I77" s="1429">
        <v>0</v>
      </c>
      <c r="J77" s="2690"/>
      <c r="K77" s="718"/>
      <c r="L77" s="704"/>
    </row>
    <row r="78" spans="1:12" ht="24" hidden="1" customHeight="1" x14ac:dyDescent="0.25">
      <c r="A78" s="2679" t="s">
        <v>85</v>
      </c>
      <c r="B78" s="2722" t="s">
        <v>523</v>
      </c>
      <c r="C78" s="1491" t="s">
        <v>15</v>
      </c>
      <c r="D78" s="376">
        <f>D79+D80+D81</f>
        <v>0</v>
      </c>
      <c r="E78" s="376">
        <f>E79+E80+E81</f>
        <v>0</v>
      </c>
      <c r="F78" s="1429">
        <v>0</v>
      </c>
      <c r="G78" s="2725"/>
      <c r="H78" s="376">
        <f>H79+H80+H81</f>
        <v>0</v>
      </c>
      <c r="I78" s="1429">
        <v>0</v>
      </c>
      <c r="J78" s="2689" t="s">
        <v>773</v>
      </c>
      <c r="K78" s="718"/>
      <c r="L78" s="704"/>
    </row>
    <row r="79" spans="1:12" ht="55.5" hidden="1" customHeight="1" x14ac:dyDescent="0.25">
      <c r="A79" s="2680"/>
      <c r="B79" s="2723"/>
      <c r="C79" s="1491" t="s">
        <v>18</v>
      </c>
      <c r="D79" s="376">
        <v>0</v>
      </c>
      <c r="E79" s="376">
        <v>0</v>
      </c>
      <c r="F79" s="1429">
        <v>0</v>
      </c>
      <c r="G79" s="2726"/>
      <c r="H79" s="376">
        <v>0</v>
      </c>
      <c r="I79" s="1429">
        <v>0</v>
      </c>
      <c r="J79" s="2721"/>
      <c r="K79" s="718"/>
      <c r="L79" s="704"/>
    </row>
    <row r="80" spans="1:12" ht="76.5" hidden="1" customHeight="1" x14ac:dyDescent="0.25">
      <c r="A80" s="2680"/>
      <c r="B80" s="2723"/>
      <c r="C80" s="1491" t="s">
        <v>16</v>
      </c>
      <c r="D80" s="376">
        <v>0</v>
      </c>
      <c r="E80" s="376">
        <v>0</v>
      </c>
      <c r="F80" s="1429">
        <v>0</v>
      </c>
      <c r="G80" s="2726"/>
      <c r="H80" s="376">
        <v>0</v>
      </c>
      <c r="I80" s="1429">
        <v>0</v>
      </c>
      <c r="J80" s="2721"/>
      <c r="K80" s="718"/>
      <c r="L80" s="704"/>
    </row>
    <row r="81" spans="1:12" ht="96" hidden="1" customHeight="1" x14ac:dyDescent="0.25">
      <c r="A81" s="2681"/>
      <c r="B81" s="2724"/>
      <c r="C81" s="1491" t="s">
        <v>19</v>
      </c>
      <c r="D81" s="376">
        <v>0</v>
      </c>
      <c r="E81" s="376">
        <v>0</v>
      </c>
      <c r="F81" s="1429">
        <v>0</v>
      </c>
      <c r="G81" s="2727"/>
      <c r="H81" s="376">
        <v>0</v>
      </c>
      <c r="I81" s="1429">
        <v>0</v>
      </c>
      <c r="J81" s="2690"/>
      <c r="K81" s="718"/>
      <c r="L81" s="704"/>
    </row>
    <row r="82" spans="1:12" ht="17.25" hidden="1" customHeight="1" x14ac:dyDescent="0.25">
      <c r="A82" s="2679" t="s">
        <v>67</v>
      </c>
      <c r="B82" s="2472" t="s">
        <v>959</v>
      </c>
      <c r="C82" s="1491" t="s">
        <v>15</v>
      </c>
      <c r="D82" s="376">
        <f>D83+D84+D85</f>
        <v>0</v>
      </c>
      <c r="E82" s="376">
        <f>E83+E84+E85</f>
        <v>0</v>
      </c>
      <c r="F82" s="1429">
        <v>0</v>
      </c>
      <c r="G82" s="2682"/>
      <c r="H82" s="376">
        <f>H83+H84+H85</f>
        <v>0</v>
      </c>
      <c r="I82" s="1429">
        <v>0</v>
      </c>
      <c r="J82" s="2702"/>
      <c r="K82" s="718"/>
      <c r="L82" s="704"/>
    </row>
    <row r="83" spans="1:12" ht="56.25" hidden="1" x14ac:dyDescent="0.25">
      <c r="A83" s="2680"/>
      <c r="B83" s="2473"/>
      <c r="C83" s="1491" t="s">
        <v>18</v>
      </c>
      <c r="D83" s="376">
        <f>D87</f>
        <v>0</v>
      </c>
      <c r="E83" s="376">
        <f>E87</f>
        <v>0</v>
      </c>
      <c r="F83" s="1429">
        <v>0</v>
      </c>
      <c r="G83" s="2683"/>
      <c r="H83" s="376">
        <f>H87</f>
        <v>0</v>
      </c>
      <c r="I83" s="1429">
        <v>0</v>
      </c>
      <c r="J83" s="2703"/>
      <c r="K83" s="704"/>
      <c r="L83" s="704"/>
    </row>
    <row r="84" spans="1:12" ht="83.25" hidden="1" customHeight="1" x14ac:dyDescent="0.25">
      <c r="A84" s="2680"/>
      <c r="B84" s="2473"/>
      <c r="C84" s="1491" t="s">
        <v>16</v>
      </c>
      <c r="D84" s="376">
        <f t="shared" ref="D84:E85" si="11">D88</f>
        <v>0</v>
      </c>
      <c r="E84" s="376">
        <f t="shared" si="11"/>
        <v>0</v>
      </c>
      <c r="F84" s="1429">
        <v>0</v>
      </c>
      <c r="G84" s="2683"/>
      <c r="H84" s="376">
        <f t="shared" ref="H84:H85" si="12">H88</f>
        <v>0</v>
      </c>
      <c r="I84" s="1429">
        <v>0</v>
      </c>
      <c r="J84" s="2703"/>
      <c r="K84" s="704"/>
      <c r="L84" s="704"/>
    </row>
    <row r="85" spans="1:12" ht="87.75" hidden="1" customHeight="1" x14ac:dyDescent="0.25">
      <c r="A85" s="2681"/>
      <c r="B85" s="2474"/>
      <c r="C85" s="1469" t="s">
        <v>19</v>
      </c>
      <c r="D85" s="376">
        <f t="shared" si="11"/>
        <v>0</v>
      </c>
      <c r="E85" s="376">
        <f t="shared" si="11"/>
        <v>0</v>
      </c>
      <c r="F85" s="1429">
        <v>0</v>
      </c>
      <c r="G85" s="2684"/>
      <c r="H85" s="376">
        <f t="shared" si="12"/>
        <v>0</v>
      </c>
      <c r="I85" s="1429">
        <v>0</v>
      </c>
      <c r="J85" s="2728"/>
      <c r="K85" s="704"/>
      <c r="L85" s="704"/>
    </row>
    <row r="86" spans="1:12" ht="17.25" hidden="1" customHeight="1" x14ac:dyDescent="0.25">
      <c r="A86" s="2679" t="s">
        <v>477</v>
      </c>
      <c r="B86" s="2472" t="s">
        <v>583</v>
      </c>
      <c r="C86" s="1491" t="s">
        <v>15</v>
      </c>
      <c r="D86" s="1421">
        <v>0</v>
      </c>
      <c r="E86" s="1421">
        <v>0</v>
      </c>
      <c r="F86" s="1476">
        <v>0</v>
      </c>
      <c r="G86" s="1779"/>
      <c r="H86" s="1421">
        <v>0</v>
      </c>
      <c r="I86" s="1476">
        <v>0</v>
      </c>
      <c r="J86" s="2689" t="s">
        <v>543</v>
      </c>
      <c r="K86" s="704"/>
      <c r="L86" s="704"/>
    </row>
    <row r="87" spans="1:12" ht="56.25" hidden="1" customHeight="1" x14ac:dyDescent="0.25">
      <c r="A87" s="2680"/>
      <c r="B87" s="2473"/>
      <c r="C87" s="1491" t="s">
        <v>18</v>
      </c>
      <c r="D87" s="1421">
        <v>0</v>
      </c>
      <c r="E87" s="1421">
        <v>0</v>
      </c>
      <c r="F87" s="1476">
        <v>0</v>
      </c>
      <c r="G87" s="1780"/>
      <c r="H87" s="1421">
        <v>0</v>
      </c>
      <c r="I87" s="1476">
        <v>0</v>
      </c>
      <c r="J87" s="2721"/>
      <c r="K87" s="704"/>
      <c r="L87" s="704"/>
    </row>
    <row r="88" spans="1:12" ht="78" hidden="1" customHeight="1" x14ac:dyDescent="0.25">
      <c r="A88" s="2680"/>
      <c r="B88" s="2473"/>
      <c r="C88" s="1491" t="s">
        <v>16</v>
      </c>
      <c r="D88" s="1421">
        <v>0</v>
      </c>
      <c r="E88" s="1421">
        <v>0</v>
      </c>
      <c r="F88" s="1476">
        <v>0</v>
      </c>
      <c r="G88" s="1780"/>
      <c r="H88" s="1421">
        <v>0</v>
      </c>
      <c r="I88" s="1476">
        <v>0</v>
      </c>
      <c r="J88" s="2721"/>
      <c r="K88" s="704"/>
      <c r="L88" s="704"/>
    </row>
    <row r="89" spans="1:12" ht="96.75" hidden="1" customHeight="1" x14ac:dyDescent="0.25">
      <c r="A89" s="2681"/>
      <c r="B89" s="2474"/>
      <c r="C89" s="1469" t="s">
        <v>19</v>
      </c>
      <c r="D89" s="1421">
        <v>0</v>
      </c>
      <c r="E89" s="1421">
        <v>0</v>
      </c>
      <c r="F89" s="1476">
        <v>0</v>
      </c>
      <c r="G89" s="1781"/>
      <c r="H89" s="1421">
        <v>0</v>
      </c>
      <c r="I89" s="1476">
        <v>0</v>
      </c>
      <c r="J89" s="2690"/>
      <c r="K89" s="704"/>
      <c r="L89" s="704"/>
    </row>
    <row r="90" spans="1:12" ht="21" hidden="1" customHeight="1" x14ac:dyDescent="0.25">
      <c r="A90" s="2636" t="s">
        <v>106</v>
      </c>
      <c r="B90" s="2716" t="s">
        <v>960</v>
      </c>
      <c r="C90" s="1491" t="s">
        <v>15</v>
      </c>
      <c r="D90" s="376">
        <f>D91+D92+D93</f>
        <v>0</v>
      </c>
      <c r="E90" s="376">
        <f>E91+E92+E93</f>
        <v>0</v>
      </c>
      <c r="F90" s="1429">
        <v>0</v>
      </c>
      <c r="G90" s="2523"/>
      <c r="H90" s="376">
        <f>H91+H92+H93</f>
        <v>0</v>
      </c>
      <c r="I90" s="1429">
        <v>0</v>
      </c>
      <c r="J90" s="2685" t="s">
        <v>543</v>
      </c>
      <c r="K90" s="704"/>
      <c r="L90" s="704"/>
    </row>
    <row r="91" spans="1:12" ht="56.25" hidden="1" customHeight="1" x14ac:dyDescent="0.25">
      <c r="A91" s="2637"/>
      <c r="B91" s="2717"/>
      <c r="C91" s="1491" t="s">
        <v>18</v>
      </c>
      <c r="D91" s="376">
        <v>0</v>
      </c>
      <c r="E91" s="376">
        <v>0</v>
      </c>
      <c r="F91" s="1429">
        <v>0</v>
      </c>
      <c r="G91" s="2524"/>
      <c r="H91" s="376">
        <v>0</v>
      </c>
      <c r="I91" s="1429">
        <v>0</v>
      </c>
      <c r="J91" s="2686"/>
      <c r="K91" s="704"/>
      <c r="L91" s="704"/>
    </row>
    <row r="92" spans="1:12" ht="75.75" hidden="1" customHeight="1" x14ac:dyDescent="0.25">
      <c r="A92" s="2637"/>
      <c r="B92" s="2717"/>
      <c r="C92" s="1491" t="s">
        <v>16</v>
      </c>
      <c r="D92" s="376">
        <v>0</v>
      </c>
      <c r="E92" s="376">
        <v>0</v>
      </c>
      <c r="F92" s="1429">
        <v>0</v>
      </c>
      <c r="G92" s="2524"/>
      <c r="H92" s="376">
        <v>0</v>
      </c>
      <c r="I92" s="1429">
        <v>0</v>
      </c>
      <c r="J92" s="2686"/>
      <c r="K92" s="704"/>
      <c r="L92" s="704"/>
    </row>
    <row r="93" spans="1:12" ht="96" hidden="1" customHeight="1" x14ac:dyDescent="0.25">
      <c r="A93" s="2638"/>
      <c r="B93" s="2718"/>
      <c r="C93" s="1491" t="s">
        <v>19</v>
      </c>
      <c r="D93" s="376">
        <v>0</v>
      </c>
      <c r="E93" s="376">
        <v>0</v>
      </c>
      <c r="F93" s="1429">
        <v>0</v>
      </c>
      <c r="G93" s="2528"/>
      <c r="H93" s="376">
        <v>0</v>
      </c>
      <c r="I93" s="1429">
        <v>0</v>
      </c>
      <c r="J93" s="2687"/>
      <c r="K93" s="704"/>
      <c r="L93" s="704"/>
    </row>
    <row r="94" spans="1:12" ht="33.75" customHeight="1" x14ac:dyDescent="0.25">
      <c r="A94" s="1508" t="s">
        <v>42</v>
      </c>
      <c r="B94" s="2716" t="s">
        <v>1560</v>
      </c>
      <c r="C94" s="1491" t="s">
        <v>15</v>
      </c>
      <c r="D94" s="376">
        <f>D95+D96</f>
        <v>22457.160000000003</v>
      </c>
      <c r="E94" s="376">
        <f>E95+E96</f>
        <v>22060.239999999998</v>
      </c>
      <c r="F94" s="1429">
        <f t="shared" ref="F94:F100" si="13">E94/D94*100</f>
        <v>98.232545878463682</v>
      </c>
      <c r="G94" s="1779" t="s">
        <v>1932</v>
      </c>
      <c r="H94" s="376">
        <f>H95+H96</f>
        <v>0</v>
      </c>
      <c r="I94" s="1429">
        <v>0</v>
      </c>
      <c r="J94" s="2671" t="s">
        <v>1933</v>
      </c>
      <c r="K94" s="704"/>
      <c r="L94" s="704"/>
    </row>
    <row r="95" spans="1:12" ht="78" customHeight="1" x14ac:dyDescent="0.25">
      <c r="A95" s="1508"/>
      <c r="B95" s="2717"/>
      <c r="C95" s="1491" t="s">
        <v>16</v>
      </c>
      <c r="D95" s="376">
        <v>22232.58</v>
      </c>
      <c r="E95" s="376">
        <v>21839.64</v>
      </c>
      <c r="F95" s="1429">
        <f t="shared" si="13"/>
        <v>98.232593788035388</v>
      </c>
      <c r="G95" s="1780"/>
      <c r="H95" s="376">
        <v>0</v>
      </c>
      <c r="I95" s="1429">
        <v>0</v>
      </c>
      <c r="J95" s="2719"/>
      <c r="K95" s="704"/>
      <c r="L95" s="704"/>
    </row>
    <row r="96" spans="1:12" ht="129.75" customHeight="1" x14ac:dyDescent="0.25">
      <c r="A96" s="1508"/>
      <c r="B96" s="2718"/>
      <c r="C96" s="1491" t="s">
        <v>19</v>
      </c>
      <c r="D96" s="376">
        <v>224.58</v>
      </c>
      <c r="E96" s="376">
        <v>220.6</v>
      </c>
      <c r="F96" s="1429">
        <f t="shared" si="13"/>
        <v>98.227803010063212</v>
      </c>
      <c r="G96" s="1781"/>
      <c r="H96" s="376">
        <v>0</v>
      </c>
      <c r="I96" s="1429">
        <v>0</v>
      </c>
      <c r="J96" s="2672"/>
      <c r="K96" s="704"/>
      <c r="L96" s="704"/>
    </row>
    <row r="97" spans="1:13" s="709" customFormat="1" ht="27.75" customHeight="1" x14ac:dyDescent="0.25">
      <c r="A97" s="2654" t="s">
        <v>12</v>
      </c>
      <c r="B97" s="2673" t="s">
        <v>1100</v>
      </c>
      <c r="C97" s="1507" t="s">
        <v>15</v>
      </c>
      <c r="D97" s="468">
        <f>D98+D99</f>
        <v>634518.42999999993</v>
      </c>
      <c r="E97" s="468">
        <f>E98+E99</f>
        <v>278109.31</v>
      </c>
      <c r="F97" s="468">
        <f t="shared" si="13"/>
        <v>43.829981423865028</v>
      </c>
      <c r="G97" s="2720"/>
      <c r="H97" s="468">
        <f>H98+H99</f>
        <v>278109.31</v>
      </c>
      <c r="I97" s="468">
        <f>H97/D97*100</f>
        <v>43.829981423865028</v>
      </c>
      <c r="J97" s="2164"/>
      <c r="K97" s="707"/>
      <c r="L97" s="708"/>
    </row>
    <row r="98" spans="1:13" s="709" customFormat="1" ht="81" customHeight="1" x14ac:dyDescent="0.25">
      <c r="A98" s="2654"/>
      <c r="B98" s="2673"/>
      <c r="C98" s="1507" t="s">
        <v>16</v>
      </c>
      <c r="D98" s="468">
        <f>D101+D104+D107</f>
        <v>40253.06</v>
      </c>
      <c r="E98" s="468">
        <f>E101</f>
        <v>15213.05</v>
      </c>
      <c r="F98" s="468">
        <f t="shared" si="13"/>
        <v>37.793524268713981</v>
      </c>
      <c r="G98" s="2720"/>
      <c r="H98" s="468">
        <f>H101</f>
        <v>15213.05</v>
      </c>
      <c r="I98" s="468">
        <f t="shared" ref="I98" si="14">H98/D98*100</f>
        <v>37.793524268713981</v>
      </c>
      <c r="J98" s="2164"/>
      <c r="K98" s="707"/>
      <c r="L98" s="708"/>
    </row>
    <row r="99" spans="1:13" s="709" customFormat="1" ht="99.75" customHeight="1" x14ac:dyDescent="0.25">
      <c r="A99" s="2654"/>
      <c r="B99" s="2673"/>
      <c r="C99" s="1507" t="s">
        <v>19</v>
      </c>
      <c r="D99" s="468">
        <f>D102+D105+D108+D110+D111+D112</f>
        <v>594265.37</v>
      </c>
      <c r="E99" s="468">
        <f>E102+E110+E111+E112</f>
        <v>262896.26</v>
      </c>
      <c r="F99" s="468">
        <f t="shared" si="13"/>
        <v>44.238865879060057</v>
      </c>
      <c r="G99" s="2720"/>
      <c r="H99" s="468">
        <f>H102+H110+H111+H112</f>
        <v>262896.26</v>
      </c>
      <c r="I99" s="468">
        <f>H99/D99*100</f>
        <v>44.238865879060057</v>
      </c>
      <c r="J99" s="2164"/>
      <c r="K99" s="707"/>
      <c r="L99" s="708"/>
      <c r="M99" s="712"/>
    </row>
    <row r="100" spans="1:13" ht="26.25" customHeight="1" x14ac:dyDescent="0.25">
      <c r="A100" s="2669" t="s">
        <v>66</v>
      </c>
      <c r="B100" s="2670" t="s">
        <v>1101</v>
      </c>
      <c r="C100" s="1505" t="s">
        <v>15</v>
      </c>
      <c r="D100" s="1429">
        <f>D101+D102</f>
        <v>50710.22</v>
      </c>
      <c r="E100" s="1429">
        <f>E101+E102</f>
        <v>50710.17</v>
      </c>
      <c r="F100" s="1429">
        <f t="shared" si="13"/>
        <v>99.999901400546079</v>
      </c>
      <c r="G100" s="2708" t="s">
        <v>1934</v>
      </c>
      <c r="H100" s="1429">
        <f>H101+H102</f>
        <v>50710.17</v>
      </c>
      <c r="I100" s="1429">
        <f t="shared" ref="I100" si="15">H100/D100*100</f>
        <v>99.999901400546079</v>
      </c>
      <c r="J100" s="2709"/>
      <c r="K100" s="707"/>
      <c r="L100" s="704"/>
    </row>
    <row r="101" spans="1:13" ht="78.75" customHeight="1" x14ac:dyDescent="0.25">
      <c r="A101" s="2669"/>
      <c r="B101" s="2670"/>
      <c r="C101" s="1505" t="s">
        <v>16</v>
      </c>
      <c r="D101" s="1429">
        <v>15213.06</v>
      </c>
      <c r="E101" s="1429">
        <v>15213.05</v>
      </c>
      <c r="F101" s="1429">
        <f>E101/D101*100</f>
        <v>99.999934267004804</v>
      </c>
      <c r="G101" s="2708"/>
      <c r="H101" s="1429">
        <v>15213.05</v>
      </c>
      <c r="I101" s="1429">
        <f>H101/D101*100</f>
        <v>99.999934267004804</v>
      </c>
      <c r="J101" s="2709"/>
      <c r="K101" s="707"/>
      <c r="L101" s="704"/>
    </row>
    <row r="102" spans="1:13" ht="91.5" customHeight="1" x14ac:dyDescent="0.25">
      <c r="A102" s="1148"/>
      <c r="B102" s="1505"/>
      <c r="C102" s="1505" t="s">
        <v>19</v>
      </c>
      <c r="D102" s="1429">
        <v>35497.160000000003</v>
      </c>
      <c r="E102" s="1429">
        <v>35497.120000000003</v>
      </c>
      <c r="F102" s="1429">
        <f>E102/D102*100</f>
        <v>99.999887314928856</v>
      </c>
      <c r="G102" s="1149"/>
      <c r="H102" s="1429">
        <v>35497.120000000003</v>
      </c>
      <c r="I102" s="1429">
        <f>H102/D102*100</f>
        <v>99.999887314928856</v>
      </c>
      <c r="J102" s="1120"/>
      <c r="K102" s="707"/>
      <c r="L102" s="704"/>
    </row>
    <row r="103" spans="1:13" ht="20.25" customHeight="1" x14ac:dyDescent="0.25">
      <c r="A103" s="2679" t="s">
        <v>67</v>
      </c>
      <c r="B103" s="2472" t="s">
        <v>1102</v>
      </c>
      <c r="C103" s="1505" t="s">
        <v>15</v>
      </c>
      <c r="D103" s="1429">
        <f>D104+D105</f>
        <v>89525</v>
      </c>
      <c r="E103" s="1429">
        <f>E104+E105</f>
        <v>0</v>
      </c>
      <c r="F103" s="1429">
        <f t="shared" ref="F103" si="16">E103/D103*100</f>
        <v>0</v>
      </c>
      <c r="G103" s="2710" t="s">
        <v>1994</v>
      </c>
      <c r="H103" s="1429">
        <f>H104+H105</f>
        <v>0</v>
      </c>
      <c r="I103" s="1429">
        <f t="shared" ref="I103" si="17">H103/D103*100</f>
        <v>0</v>
      </c>
      <c r="J103" s="2713" t="s">
        <v>1995</v>
      </c>
      <c r="K103" s="707"/>
      <c r="L103" s="704"/>
    </row>
    <row r="104" spans="1:13" ht="116.25" customHeight="1" x14ac:dyDescent="0.25">
      <c r="A104" s="2680"/>
      <c r="B104" s="2473"/>
      <c r="C104" s="1505" t="s">
        <v>16</v>
      </c>
      <c r="D104" s="1429">
        <v>25040</v>
      </c>
      <c r="E104" s="1429">
        <v>0</v>
      </c>
      <c r="F104" s="1429">
        <v>0</v>
      </c>
      <c r="G104" s="2711"/>
      <c r="H104" s="1429">
        <v>0</v>
      </c>
      <c r="I104" s="1429">
        <v>0</v>
      </c>
      <c r="J104" s="2714"/>
      <c r="K104" s="707"/>
      <c r="L104" s="704"/>
    </row>
    <row r="105" spans="1:13" ht="120" customHeight="1" x14ac:dyDescent="0.25">
      <c r="A105" s="2681"/>
      <c r="B105" s="2474"/>
      <c r="C105" s="1505" t="s">
        <v>19</v>
      </c>
      <c r="D105" s="1429">
        <v>64485</v>
      </c>
      <c r="E105" s="1429">
        <v>0</v>
      </c>
      <c r="F105" s="1429">
        <f>E105/D105*100</f>
        <v>0</v>
      </c>
      <c r="G105" s="2712"/>
      <c r="H105" s="1429">
        <v>0</v>
      </c>
      <c r="I105" s="1429">
        <f>H105/D105*100</f>
        <v>0</v>
      </c>
      <c r="J105" s="2715"/>
      <c r="K105" s="707"/>
      <c r="L105" s="704"/>
    </row>
    <row r="106" spans="1:13" ht="30.75" customHeight="1" x14ac:dyDescent="0.25">
      <c r="A106" s="1504" t="s">
        <v>106</v>
      </c>
      <c r="B106" s="2670" t="s">
        <v>1561</v>
      </c>
      <c r="C106" s="1505" t="s">
        <v>15</v>
      </c>
      <c r="D106" s="1429">
        <f>D107+D108</f>
        <v>14274.44</v>
      </c>
      <c r="E106" s="1429">
        <f>E107+E108</f>
        <v>0</v>
      </c>
      <c r="F106" s="1429">
        <v>0</v>
      </c>
      <c r="G106" s="2708" t="s">
        <v>1493</v>
      </c>
      <c r="H106" s="1429">
        <f>H107+H108</f>
        <v>0</v>
      </c>
      <c r="I106" s="1429">
        <v>0</v>
      </c>
      <c r="J106" s="2709" t="s">
        <v>1935</v>
      </c>
      <c r="K106" s="707"/>
      <c r="L106" s="704"/>
    </row>
    <row r="107" spans="1:13" ht="91.5" customHeight="1" x14ac:dyDescent="0.25">
      <c r="A107" s="1504"/>
      <c r="B107" s="2670"/>
      <c r="C107" s="1505" t="s">
        <v>16</v>
      </c>
      <c r="D107" s="1429">
        <v>0</v>
      </c>
      <c r="E107" s="1429">
        <v>0</v>
      </c>
      <c r="F107" s="1429">
        <v>0</v>
      </c>
      <c r="G107" s="2708"/>
      <c r="H107" s="1429">
        <v>0</v>
      </c>
      <c r="I107" s="1429">
        <v>0</v>
      </c>
      <c r="J107" s="2709"/>
      <c r="K107" s="707"/>
      <c r="L107" s="704"/>
    </row>
    <row r="108" spans="1:13" ht="318.75" customHeight="1" x14ac:dyDescent="0.25">
      <c r="A108" s="1504"/>
      <c r="B108" s="2670"/>
      <c r="C108" s="1505" t="s">
        <v>19</v>
      </c>
      <c r="D108" s="1429">
        <v>14274.44</v>
      </c>
      <c r="E108" s="1429">
        <v>0</v>
      </c>
      <c r="F108" s="1429">
        <v>0</v>
      </c>
      <c r="G108" s="2708"/>
      <c r="H108" s="1429">
        <v>0</v>
      </c>
      <c r="I108" s="1429">
        <v>0</v>
      </c>
      <c r="J108" s="2709"/>
      <c r="K108" s="707"/>
      <c r="L108" s="704"/>
    </row>
    <row r="109" spans="1:13" ht="20.25" customHeight="1" x14ac:dyDescent="0.25">
      <c r="A109" s="2669" t="s">
        <v>107</v>
      </c>
      <c r="B109" s="2670" t="s">
        <v>1103</v>
      </c>
      <c r="C109" s="1505" t="s">
        <v>15</v>
      </c>
      <c r="D109" s="1429">
        <f>D110</f>
        <v>420162.84</v>
      </c>
      <c r="E109" s="1429">
        <f>E110</f>
        <v>206372.32</v>
      </c>
      <c r="F109" s="1429">
        <f t="shared" ref="F109:F112" si="18">E109/D109*100</f>
        <v>49.117223217550602</v>
      </c>
      <c r="G109" s="2708" t="s">
        <v>1972</v>
      </c>
      <c r="H109" s="1429">
        <f>H110</f>
        <v>206372.32</v>
      </c>
      <c r="I109" s="1429">
        <f t="shared" ref="I109:I113" si="19">H109/D109*100</f>
        <v>49.117223217550602</v>
      </c>
      <c r="J109" s="2428" t="s">
        <v>1496</v>
      </c>
      <c r="K109" s="707"/>
      <c r="L109" s="704"/>
    </row>
    <row r="110" spans="1:13" ht="408.75" customHeight="1" x14ac:dyDescent="0.25">
      <c r="A110" s="2669"/>
      <c r="B110" s="2670"/>
      <c r="C110" s="1505" t="s">
        <v>19</v>
      </c>
      <c r="D110" s="1429">
        <v>420162.84</v>
      </c>
      <c r="E110" s="1429">
        <v>206372.32</v>
      </c>
      <c r="F110" s="1429">
        <f t="shared" si="18"/>
        <v>49.117223217550602</v>
      </c>
      <c r="G110" s="2708"/>
      <c r="H110" s="1429">
        <v>206372.32</v>
      </c>
      <c r="I110" s="1429">
        <f t="shared" si="19"/>
        <v>49.117223217550602</v>
      </c>
      <c r="J110" s="2428"/>
      <c r="K110" s="707"/>
      <c r="L110" s="704"/>
    </row>
    <row r="111" spans="1:13" ht="239.25" customHeight="1" x14ac:dyDescent="0.25">
      <c r="A111" s="1504" t="s">
        <v>108</v>
      </c>
      <c r="B111" s="1491" t="s">
        <v>1104</v>
      </c>
      <c r="C111" s="713" t="s">
        <v>19</v>
      </c>
      <c r="D111" s="1429">
        <v>28314.32</v>
      </c>
      <c r="E111" s="1429">
        <v>19525.22</v>
      </c>
      <c r="F111" s="376">
        <f t="shared" si="18"/>
        <v>68.958816598809364</v>
      </c>
      <c r="G111" s="1430" t="s">
        <v>1936</v>
      </c>
      <c r="H111" s="1429">
        <v>19525.22</v>
      </c>
      <c r="I111" s="376">
        <f t="shared" si="19"/>
        <v>68.958816598809364</v>
      </c>
      <c r="J111" s="1451" t="s">
        <v>1996</v>
      </c>
      <c r="K111" s="704"/>
      <c r="L111" s="704"/>
    </row>
    <row r="112" spans="1:13" ht="318.75" customHeight="1" x14ac:dyDescent="0.25">
      <c r="A112" s="1504" t="s">
        <v>457</v>
      </c>
      <c r="B112" s="1491" t="s">
        <v>1105</v>
      </c>
      <c r="C112" s="713" t="s">
        <v>19</v>
      </c>
      <c r="D112" s="1429">
        <v>31531.61</v>
      </c>
      <c r="E112" s="1429">
        <v>1501.6</v>
      </c>
      <c r="F112" s="376">
        <f t="shared" si="18"/>
        <v>4.7622052917691162</v>
      </c>
      <c r="G112" s="1430" t="s">
        <v>1992</v>
      </c>
      <c r="H112" s="1429">
        <v>1501.6</v>
      </c>
      <c r="I112" s="376">
        <f t="shared" si="19"/>
        <v>4.7622052917691162</v>
      </c>
      <c r="J112" s="1451" t="s">
        <v>1997</v>
      </c>
      <c r="K112" s="704"/>
      <c r="L112" s="704"/>
    </row>
    <row r="113" spans="1:15" ht="30.75" customHeight="1" x14ac:dyDescent="0.25">
      <c r="A113" s="2706"/>
      <c r="B113" s="2707" t="s">
        <v>635</v>
      </c>
      <c r="C113" s="268" t="s">
        <v>15</v>
      </c>
      <c r="D113" s="1427">
        <f>D114+D115</f>
        <v>684048.59</v>
      </c>
      <c r="E113" s="1427">
        <f>E114+E115</f>
        <v>300169.55</v>
      </c>
      <c r="F113" s="468">
        <f>E113/D113*100</f>
        <v>43.881319892787147</v>
      </c>
      <c r="G113" s="2675"/>
      <c r="H113" s="1427">
        <f>H114+H115</f>
        <v>278109.31</v>
      </c>
      <c r="I113" s="468">
        <f t="shared" si="19"/>
        <v>40.656367700429001</v>
      </c>
      <c r="J113" s="2627"/>
      <c r="K113" s="704"/>
      <c r="L113" s="704"/>
    </row>
    <row r="114" spans="1:15" ht="78" customHeight="1" x14ac:dyDescent="0.25">
      <c r="A114" s="2706"/>
      <c r="B114" s="2707"/>
      <c r="C114" s="1507" t="s">
        <v>16</v>
      </c>
      <c r="D114" s="1427">
        <f>D10+D98</f>
        <v>89558.64</v>
      </c>
      <c r="E114" s="1427">
        <f>E10+E98</f>
        <v>37052.69</v>
      </c>
      <c r="F114" s="468">
        <f>E114/D114*100</f>
        <v>41.372546523707818</v>
      </c>
      <c r="G114" s="2675"/>
      <c r="H114" s="1427">
        <f>H98</f>
        <v>15213.05</v>
      </c>
      <c r="I114" s="468">
        <f>H114/D114*100</f>
        <v>16.986691624616004</v>
      </c>
      <c r="J114" s="2627"/>
      <c r="K114" s="704"/>
      <c r="L114" s="704"/>
    </row>
    <row r="115" spans="1:15" ht="99" customHeight="1" x14ac:dyDescent="0.25">
      <c r="A115" s="2706"/>
      <c r="B115" s="2707"/>
      <c r="C115" s="1507" t="s">
        <v>19</v>
      </c>
      <c r="D115" s="1427">
        <f>D12+D99</f>
        <v>594489.94999999995</v>
      </c>
      <c r="E115" s="1427">
        <f>E12+E99</f>
        <v>263116.86</v>
      </c>
      <c r="F115" s="468">
        <f t="shared" si="6"/>
        <v>44.259261237300983</v>
      </c>
      <c r="G115" s="2675"/>
      <c r="H115" s="1427">
        <f>H99</f>
        <v>262896.26</v>
      </c>
      <c r="I115" s="468">
        <f t="shared" ref="I115" si="20">H115/D115*100</f>
        <v>44.222153797553688</v>
      </c>
      <c r="J115" s="2627"/>
      <c r="K115" s="704"/>
      <c r="L115" s="704"/>
    </row>
    <row r="116" spans="1:15" ht="33.75" customHeight="1" x14ac:dyDescent="0.25">
      <c r="A116" s="1693" t="s">
        <v>1514</v>
      </c>
      <c r="B116" s="1693"/>
      <c r="C116" s="1693"/>
      <c r="D116" s="1693"/>
      <c r="E116" s="1693"/>
      <c r="F116" s="1693"/>
      <c r="G116" s="1693"/>
      <c r="H116" s="1693"/>
      <c r="I116" s="1693"/>
      <c r="J116" s="1693"/>
      <c r="K116" s="704"/>
      <c r="L116" s="704"/>
    </row>
    <row r="117" spans="1:15" ht="18" hidden="1" customHeight="1" x14ac:dyDescent="0.25">
      <c r="A117" s="2693" t="s">
        <v>9</v>
      </c>
      <c r="B117" s="2696" t="s">
        <v>961</v>
      </c>
      <c r="C117" s="719" t="s">
        <v>15</v>
      </c>
      <c r="D117" s="468">
        <f>D118+D119+D120</f>
        <v>827306.08999999985</v>
      </c>
      <c r="E117" s="468">
        <f>E118+E119+E120</f>
        <v>198540.27000000002</v>
      </c>
      <c r="F117" s="106">
        <f>E117/D117*100</f>
        <v>23.998405475293922</v>
      </c>
      <c r="G117" s="2693"/>
      <c r="H117" s="468">
        <f>H118+H119+H120</f>
        <v>180962.81</v>
      </c>
      <c r="I117" s="106">
        <f>H117/D117*100</f>
        <v>21.873743247798409</v>
      </c>
      <c r="J117" s="2693"/>
      <c r="K117" s="704"/>
      <c r="L117" s="704"/>
    </row>
    <row r="118" spans="1:15" ht="80.25" hidden="1" customHeight="1" x14ac:dyDescent="0.25">
      <c r="A118" s="2694"/>
      <c r="B118" s="2697"/>
      <c r="C118" s="1511" t="s">
        <v>16</v>
      </c>
      <c r="D118" s="1427">
        <f>D157+D160</f>
        <v>6161.1100000000006</v>
      </c>
      <c r="E118" s="1427">
        <f>E157+E160</f>
        <v>0</v>
      </c>
      <c r="F118" s="106">
        <f t="shared" ref="F118:F120" si="21">E118/D118*100</f>
        <v>0</v>
      </c>
      <c r="G118" s="2694"/>
      <c r="H118" s="1427">
        <f>H157+H160</f>
        <v>0</v>
      </c>
      <c r="I118" s="106">
        <f t="shared" ref="I118:I120" si="22">H118/D118*100</f>
        <v>0</v>
      </c>
      <c r="J118" s="2694"/>
      <c r="K118" s="704"/>
      <c r="L118" s="704"/>
    </row>
    <row r="119" spans="1:15" ht="93.75" hidden="1" customHeight="1" x14ac:dyDescent="0.25">
      <c r="A119" s="2694"/>
      <c r="B119" s="2697"/>
      <c r="C119" s="1511" t="s">
        <v>19</v>
      </c>
      <c r="D119" s="1427">
        <f>D121+D122+D124+D142+D144+D145+D146+D147+D148+D150+D151+D153+D154+D155+D158+D161</f>
        <v>819234.36999999988</v>
      </c>
      <c r="E119" s="1427">
        <f>E121+E122+E124+E142+E144+E145+E146+E147+E148+E150+E151+E153+E154+E155+E158+E161</f>
        <v>198540.27000000002</v>
      </c>
      <c r="F119" s="106">
        <f t="shared" si="21"/>
        <v>24.234856015623471</v>
      </c>
      <c r="G119" s="2694"/>
      <c r="H119" s="1427">
        <f>H121+H122+H124+H142+H144+H145+H146+H147+H148+H150+H151+H153+H154+H155+H158+H161</f>
        <v>180962.81</v>
      </c>
      <c r="I119" s="106">
        <f t="shared" si="22"/>
        <v>22.089260000163328</v>
      </c>
      <c r="J119" s="2694"/>
      <c r="K119" s="704"/>
      <c r="L119" s="704"/>
    </row>
    <row r="120" spans="1:15" ht="93.75" hidden="1" customHeight="1" x14ac:dyDescent="0.25">
      <c r="A120" s="2695"/>
      <c r="B120" s="2698"/>
      <c r="C120" s="1511" t="s">
        <v>509</v>
      </c>
      <c r="D120" s="1427">
        <f>D162</f>
        <v>1910.61</v>
      </c>
      <c r="E120" s="1427">
        <f>E162</f>
        <v>0</v>
      </c>
      <c r="F120" s="106">
        <f t="shared" si="21"/>
        <v>0</v>
      </c>
      <c r="G120" s="2695"/>
      <c r="H120" s="1427">
        <f>H162</f>
        <v>0</v>
      </c>
      <c r="I120" s="106">
        <f t="shared" si="22"/>
        <v>0</v>
      </c>
      <c r="J120" s="2695"/>
      <c r="K120" s="704"/>
      <c r="L120" s="704"/>
    </row>
    <row r="121" spans="1:15" ht="366" hidden="1" customHeight="1" x14ac:dyDescent="0.25">
      <c r="A121" s="1500" t="s">
        <v>10</v>
      </c>
      <c r="B121" s="1468" t="s">
        <v>524</v>
      </c>
      <c r="C121" s="1486" t="s">
        <v>525</v>
      </c>
      <c r="D121" s="1475">
        <v>0</v>
      </c>
      <c r="E121" s="1475">
        <v>0</v>
      </c>
      <c r="F121" s="1510">
        <v>0</v>
      </c>
      <c r="G121" s="1494"/>
      <c r="H121" s="1475">
        <v>0</v>
      </c>
      <c r="I121" s="1510">
        <v>0</v>
      </c>
      <c r="J121" s="1494" t="s">
        <v>773</v>
      </c>
      <c r="K121" s="704"/>
      <c r="L121" s="704"/>
      <c r="M121" s="81"/>
      <c r="N121" s="82"/>
      <c r="O121" s="77"/>
    </row>
    <row r="122" spans="1:15" ht="94.5" hidden="1" customHeight="1" x14ac:dyDescent="0.25">
      <c r="A122" s="1504" t="s">
        <v>42</v>
      </c>
      <c r="B122" s="1491" t="s">
        <v>526</v>
      </c>
      <c r="C122" s="720" t="s">
        <v>525</v>
      </c>
      <c r="D122" s="1429">
        <v>0</v>
      </c>
      <c r="E122" s="1429">
        <v>0</v>
      </c>
      <c r="F122" s="448">
        <v>0</v>
      </c>
      <c r="G122" s="1465"/>
      <c r="H122" s="1429">
        <v>0</v>
      </c>
      <c r="I122" s="448">
        <v>0</v>
      </c>
      <c r="J122" s="1455" t="s">
        <v>406</v>
      </c>
      <c r="K122" s="704"/>
      <c r="L122" s="704"/>
    </row>
    <row r="123" spans="1:15" ht="21" hidden="1" customHeight="1" x14ac:dyDescent="0.25">
      <c r="A123" s="2679" t="s">
        <v>82</v>
      </c>
      <c r="B123" s="2472" t="s">
        <v>527</v>
      </c>
      <c r="C123" s="1486" t="s">
        <v>15</v>
      </c>
      <c r="D123" s="1475">
        <f>D124</f>
        <v>0</v>
      </c>
      <c r="E123" s="1475">
        <f>E124</f>
        <v>0</v>
      </c>
      <c r="F123" s="1510">
        <v>0</v>
      </c>
      <c r="G123" s="2702"/>
      <c r="H123" s="1475">
        <f>H124</f>
        <v>0</v>
      </c>
      <c r="I123" s="1510">
        <v>0</v>
      </c>
      <c r="J123" s="2685" t="s">
        <v>773</v>
      </c>
      <c r="K123" s="704"/>
      <c r="L123" s="704"/>
    </row>
    <row r="124" spans="1:15" ht="93" hidden="1" customHeight="1" x14ac:dyDescent="0.25">
      <c r="A124" s="2680"/>
      <c r="B124" s="2473"/>
      <c r="C124" s="2691" t="s">
        <v>19</v>
      </c>
      <c r="D124" s="2487">
        <v>0</v>
      </c>
      <c r="E124" s="2487">
        <v>0</v>
      </c>
      <c r="F124" s="2704">
        <v>0</v>
      </c>
      <c r="G124" s="2703"/>
      <c r="H124" s="2487">
        <v>0</v>
      </c>
      <c r="I124" s="2704">
        <v>0</v>
      </c>
      <c r="J124" s="2686"/>
      <c r="K124" s="704"/>
      <c r="L124" s="704"/>
    </row>
    <row r="125" spans="1:15" ht="1.5" hidden="1" customHeight="1" x14ac:dyDescent="0.25">
      <c r="A125" s="2681"/>
      <c r="B125" s="2474"/>
      <c r="C125" s="2692"/>
      <c r="D125" s="2488"/>
      <c r="E125" s="2488"/>
      <c r="F125" s="2705"/>
      <c r="G125" s="1509"/>
      <c r="H125" s="2488"/>
      <c r="I125" s="2705"/>
      <c r="J125" s="2687"/>
      <c r="K125" s="704"/>
      <c r="L125" s="704"/>
    </row>
    <row r="126" spans="1:15" ht="29.25" customHeight="1" x14ac:dyDescent="0.25">
      <c r="A126" s="2693" t="s">
        <v>9</v>
      </c>
      <c r="B126" s="2696" t="s">
        <v>1096</v>
      </c>
      <c r="C126" s="719" t="s">
        <v>15</v>
      </c>
      <c r="D126" s="468">
        <f>D127+D128</f>
        <v>28856.269999999997</v>
      </c>
      <c r="E126" s="468">
        <f>E127+E128</f>
        <v>17558.29</v>
      </c>
      <c r="F126" s="468">
        <f>E126/D126*100</f>
        <v>60.847399889174881</v>
      </c>
      <c r="G126" s="2699"/>
      <c r="H126" s="468">
        <f>H128</f>
        <v>0</v>
      </c>
      <c r="I126" s="468">
        <f>H126/D126*100</f>
        <v>0</v>
      </c>
      <c r="J126" s="2693"/>
      <c r="K126" s="704"/>
      <c r="L126" s="704"/>
    </row>
    <row r="127" spans="1:15" ht="95.25" customHeight="1" x14ac:dyDescent="0.25">
      <c r="A127" s="2694"/>
      <c r="B127" s="2697"/>
      <c r="C127" s="1511" t="s">
        <v>19</v>
      </c>
      <c r="D127" s="1427">
        <f>D130</f>
        <v>10792.26</v>
      </c>
      <c r="E127" s="1427">
        <f>E130</f>
        <v>6566.81</v>
      </c>
      <c r="F127" s="468">
        <f t="shared" ref="F127:F128" si="23">E127/D127*100</f>
        <v>60.847403602211216</v>
      </c>
      <c r="G127" s="2700"/>
      <c r="H127" s="1427">
        <f>H130</f>
        <v>0</v>
      </c>
      <c r="I127" s="468">
        <f t="shared" ref="I127:I128" si="24">H127/D127*100</f>
        <v>0</v>
      </c>
      <c r="J127" s="2694"/>
      <c r="K127" s="704"/>
      <c r="L127" s="704"/>
    </row>
    <row r="128" spans="1:15" ht="94.5" customHeight="1" x14ac:dyDescent="0.25">
      <c r="A128" s="2695"/>
      <c r="B128" s="2698"/>
      <c r="C128" s="1511" t="s">
        <v>509</v>
      </c>
      <c r="D128" s="1427">
        <f>D131</f>
        <v>18064.009999999998</v>
      </c>
      <c r="E128" s="1427">
        <f>E131</f>
        <v>10991.48</v>
      </c>
      <c r="F128" s="468">
        <f t="shared" si="23"/>
        <v>60.847397670838319</v>
      </c>
      <c r="G128" s="2701"/>
      <c r="H128" s="1427">
        <f>H209</f>
        <v>0</v>
      </c>
      <c r="I128" s="468">
        <f t="shared" si="24"/>
        <v>0</v>
      </c>
      <c r="J128" s="2695"/>
      <c r="K128" s="704"/>
      <c r="L128" s="704"/>
    </row>
    <row r="129" spans="1:12" ht="28.5" customHeight="1" x14ac:dyDescent="0.25">
      <c r="A129" s="2669" t="s">
        <v>10</v>
      </c>
      <c r="B129" s="2670" t="s">
        <v>1109</v>
      </c>
      <c r="C129" s="713" t="s">
        <v>15</v>
      </c>
      <c r="D129" s="1429">
        <f>D130+D131</f>
        <v>28856.269999999997</v>
      </c>
      <c r="E129" s="1429">
        <f>E130+E131</f>
        <v>17558.29</v>
      </c>
      <c r="F129" s="376">
        <f t="shared" ref="F129:F136" si="25">E129/D129*100</f>
        <v>60.847399889174881</v>
      </c>
      <c r="G129" s="1916" t="s">
        <v>1973</v>
      </c>
      <c r="H129" s="1429">
        <f>H130+H131</f>
        <v>0</v>
      </c>
      <c r="I129" s="376">
        <v>0</v>
      </c>
      <c r="J129" s="2173" t="s">
        <v>1937</v>
      </c>
      <c r="K129" s="711"/>
      <c r="L129" s="704"/>
    </row>
    <row r="130" spans="1:12" ht="101.25" customHeight="1" x14ac:dyDescent="0.25">
      <c r="A130" s="2669"/>
      <c r="B130" s="2670"/>
      <c r="C130" s="713" t="s">
        <v>19</v>
      </c>
      <c r="D130" s="1429">
        <v>10792.26</v>
      </c>
      <c r="E130" s="1429">
        <v>6566.81</v>
      </c>
      <c r="F130" s="376">
        <f t="shared" si="25"/>
        <v>60.847403602211216</v>
      </c>
      <c r="G130" s="1916"/>
      <c r="H130" s="1429">
        <v>0</v>
      </c>
      <c r="I130" s="376">
        <v>0</v>
      </c>
      <c r="J130" s="2173"/>
      <c r="K130" s="704"/>
      <c r="L130" s="704"/>
    </row>
    <row r="131" spans="1:12" ht="95.25" customHeight="1" x14ac:dyDescent="0.25">
      <c r="A131" s="2669"/>
      <c r="B131" s="2670"/>
      <c r="C131" s="713" t="s">
        <v>509</v>
      </c>
      <c r="D131" s="1429">
        <v>18064.009999999998</v>
      </c>
      <c r="E131" s="1429">
        <v>10991.48</v>
      </c>
      <c r="F131" s="376">
        <f t="shared" si="25"/>
        <v>60.847397670838319</v>
      </c>
      <c r="G131" s="1916"/>
      <c r="H131" s="1429">
        <v>0</v>
      </c>
      <c r="I131" s="376">
        <v>0</v>
      </c>
      <c r="J131" s="2173"/>
      <c r="K131" s="704"/>
      <c r="L131" s="704"/>
    </row>
    <row r="132" spans="1:12" ht="26.25" customHeight="1" x14ac:dyDescent="0.25">
      <c r="A132" s="1693" t="s">
        <v>304</v>
      </c>
      <c r="B132" s="2676" t="s">
        <v>1110</v>
      </c>
      <c r="C132" s="1507" t="s">
        <v>15</v>
      </c>
      <c r="D132" s="468">
        <f>D133+D135+D134</f>
        <v>1548589.4800000002</v>
      </c>
      <c r="E132" s="468">
        <f>E133+E134+E135</f>
        <v>1057262.9109999998</v>
      </c>
      <c r="F132" s="1427">
        <f t="shared" si="25"/>
        <v>68.272639369860613</v>
      </c>
      <c r="G132" s="2675"/>
      <c r="H132" s="468">
        <f>H133+H134+H135</f>
        <v>1071042.8570000001</v>
      </c>
      <c r="I132" s="1427">
        <f>H132/D132*100</f>
        <v>69.16247790860622</v>
      </c>
      <c r="J132" s="2164"/>
      <c r="K132" s="704"/>
      <c r="L132" s="704"/>
    </row>
    <row r="133" spans="1:12" ht="95.25" customHeight="1" x14ac:dyDescent="0.25">
      <c r="A133" s="1693"/>
      <c r="B133" s="2676"/>
      <c r="C133" s="1507" t="s">
        <v>19</v>
      </c>
      <c r="D133" s="468">
        <f>D137+D141+D166+D168+D170+D173+D175+D177+D179+D181+D183+D185+D187+D189</f>
        <v>1542027.7100000002</v>
      </c>
      <c r="E133" s="468">
        <f>E137+E141+E166+E168+E170+E173+E175+E177+E181+E187+E189+E179</f>
        <v>1051522.6009999998</v>
      </c>
      <c r="F133" s="1427">
        <f t="shared" si="25"/>
        <v>68.190901770500588</v>
      </c>
      <c r="G133" s="2675"/>
      <c r="H133" s="468">
        <f>H137+H165+H167+H169+H174+H176+H178+H180+H186+H188+H172</f>
        <v>1067940.804</v>
      </c>
      <c r="I133" s="1427">
        <f>H133/D133*100</f>
        <v>69.255616943485393</v>
      </c>
      <c r="J133" s="2164"/>
      <c r="K133" s="704"/>
      <c r="L133" s="704"/>
    </row>
    <row r="134" spans="1:12" ht="77.25" customHeight="1" x14ac:dyDescent="0.25">
      <c r="A134" s="1693"/>
      <c r="B134" s="2676"/>
      <c r="C134" s="1507" t="s">
        <v>16</v>
      </c>
      <c r="D134" s="468">
        <f>D140+D164</f>
        <v>4180.0200000000004</v>
      </c>
      <c r="E134" s="468">
        <f>E140+E164</f>
        <v>3358.5600000000004</v>
      </c>
      <c r="F134" s="1427">
        <f t="shared" si="25"/>
        <v>80.347940918942967</v>
      </c>
      <c r="G134" s="2675"/>
      <c r="H134" s="468">
        <f>H164</f>
        <v>720.303</v>
      </c>
      <c r="I134" s="1427">
        <f>H134/D134*100</f>
        <v>17.232046736618482</v>
      </c>
      <c r="J134" s="2164"/>
      <c r="K134" s="704"/>
      <c r="L134" s="704"/>
    </row>
    <row r="135" spans="1:12" ht="95.25" customHeight="1" x14ac:dyDescent="0.25">
      <c r="A135" s="142"/>
      <c r="B135" s="1484"/>
      <c r="C135" s="1507" t="s">
        <v>509</v>
      </c>
      <c r="D135" s="468">
        <f>D138</f>
        <v>2381.75</v>
      </c>
      <c r="E135" s="468">
        <f>E138</f>
        <v>2381.75</v>
      </c>
      <c r="F135" s="1427">
        <f t="shared" si="25"/>
        <v>100</v>
      </c>
      <c r="G135" s="1483"/>
      <c r="H135" s="468">
        <f>H138</f>
        <v>2381.75</v>
      </c>
      <c r="I135" s="1427">
        <f>H135/D135*100</f>
        <v>100</v>
      </c>
      <c r="J135" s="1123"/>
      <c r="K135" s="704"/>
      <c r="L135" s="704"/>
    </row>
    <row r="136" spans="1:12" ht="31.5" customHeight="1" x14ac:dyDescent="0.25">
      <c r="A136" s="2669" t="s">
        <v>66</v>
      </c>
      <c r="B136" s="2670" t="s">
        <v>1111</v>
      </c>
      <c r="C136" s="713" t="s">
        <v>15</v>
      </c>
      <c r="D136" s="1429">
        <f>D137+D138</f>
        <v>3804.7200000000003</v>
      </c>
      <c r="E136" s="1429">
        <f>E137+E138</f>
        <v>3804.7200000000003</v>
      </c>
      <c r="F136" s="376">
        <f t="shared" si="25"/>
        <v>100</v>
      </c>
      <c r="G136" s="1933" t="s">
        <v>1938</v>
      </c>
      <c r="H136" s="1429">
        <f>H137+H138</f>
        <v>3804.7200000000003</v>
      </c>
      <c r="I136" s="376">
        <f t="shared" ref="I136:I138" si="26">H136/D136*100</f>
        <v>100</v>
      </c>
      <c r="J136" s="2173"/>
      <c r="K136" s="704"/>
      <c r="L136" s="704"/>
    </row>
    <row r="137" spans="1:12" ht="100.5" customHeight="1" x14ac:dyDescent="0.25">
      <c r="A137" s="2669"/>
      <c r="B137" s="2670"/>
      <c r="C137" s="713" t="s">
        <v>19</v>
      </c>
      <c r="D137" s="1429">
        <v>1422.97</v>
      </c>
      <c r="E137" s="1429">
        <v>1422.97</v>
      </c>
      <c r="F137" s="376">
        <f t="shared" ref="F137:F138" si="27">E137/D137*100</f>
        <v>100</v>
      </c>
      <c r="G137" s="1933"/>
      <c r="H137" s="1429">
        <v>1422.97</v>
      </c>
      <c r="I137" s="376">
        <f t="shared" si="26"/>
        <v>100</v>
      </c>
      <c r="J137" s="2173"/>
      <c r="K137" s="704"/>
      <c r="L137" s="704"/>
    </row>
    <row r="138" spans="1:12" ht="129" customHeight="1" x14ac:dyDescent="0.25">
      <c r="A138" s="2669"/>
      <c r="B138" s="2670"/>
      <c r="C138" s="713" t="s">
        <v>509</v>
      </c>
      <c r="D138" s="1429">
        <v>2381.75</v>
      </c>
      <c r="E138" s="1429">
        <v>2381.75</v>
      </c>
      <c r="F138" s="376">
        <f t="shared" si="27"/>
        <v>100</v>
      </c>
      <c r="G138" s="1933"/>
      <c r="H138" s="1429">
        <v>2381.75</v>
      </c>
      <c r="I138" s="376">
        <f t="shared" si="26"/>
        <v>100</v>
      </c>
      <c r="J138" s="2173"/>
      <c r="K138" s="704"/>
      <c r="L138" s="704"/>
    </row>
    <row r="139" spans="1:12" ht="24" customHeight="1" x14ac:dyDescent="0.25">
      <c r="A139" s="2669" t="s">
        <v>67</v>
      </c>
      <c r="B139" s="2670" t="s">
        <v>1112</v>
      </c>
      <c r="C139" s="713" t="s">
        <v>15</v>
      </c>
      <c r="D139" s="1429">
        <f>D140+D141</f>
        <v>14880.92</v>
      </c>
      <c r="E139" s="1429">
        <f>E140+E141</f>
        <v>4214.5600000000004</v>
      </c>
      <c r="F139" s="376">
        <f>E139/D139*100</f>
        <v>28.321904828464913</v>
      </c>
      <c r="G139" s="1916" t="s">
        <v>1974</v>
      </c>
      <c r="H139" s="1429">
        <f>H140+H141</f>
        <v>0</v>
      </c>
      <c r="I139" s="376">
        <f>H139/D139*100</f>
        <v>0</v>
      </c>
      <c r="J139" s="2173" t="s">
        <v>1939</v>
      </c>
      <c r="K139" s="704"/>
      <c r="L139" s="704"/>
    </row>
    <row r="140" spans="1:12" ht="78" customHeight="1" x14ac:dyDescent="0.25">
      <c r="A140" s="2669"/>
      <c r="B140" s="2670"/>
      <c r="C140" s="713" t="s">
        <v>16</v>
      </c>
      <c r="D140" s="1429">
        <v>2720.02</v>
      </c>
      <c r="E140" s="1429">
        <v>2638.26</v>
      </c>
      <c r="F140" s="376">
        <f>E140/D140*100</f>
        <v>96.994139748972444</v>
      </c>
      <c r="G140" s="1916"/>
      <c r="H140" s="1429">
        <v>0</v>
      </c>
      <c r="I140" s="376">
        <v>0</v>
      </c>
      <c r="J140" s="2173"/>
      <c r="K140" s="704"/>
      <c r="L140" s="704"/>
    </row>
    <row r="141" spans="1:12" ht="102" customHeight="1" x14ac:dyDescent="0.25">
      <c r="A141" s="2669"/>
      <c r="B141" s="2670"/>
      <c r="C141" s="713" t="s">
        <v>19</v>
      </c>
      <c r="D141" s="1429">
        <v>12160.9</v>
      </c>
      <c r="E141" s="1429">
        <v>1576.3</v>
      </c>
      <c r="F141" s="376">
        <f>E141/D141*100</f>
        <v>12.962034059979114</v>
      </c>
      <c r="G141" s="1916"/>
      <c r="H141" s="1429">
        <v>0</v>
      </c>
      <c r="I141" s="376">
        <v>0</v>
      </c>
      <c r="J141" s="2173"/>
      <c r="K141" s="704"/>
      <c r="L141" s="704"/>
    </row>
    <row r="142" spans="1:12" ht="77.25" hidden="1" customHeight="1" x14ac:dyDescent="0.25">
      <c r="A142" s="1504"/>
      <c r="B142" s="1491"/>
      <c r="C142" s="713" t="s">
        <v>19</v>
      </c>
      <c r="D142" s="1429">
        <v>1011</v>
      </c>
      <c r="E142" s="1429">
        <v>0</v>
      </c>
      <c r="F142" s="376">
        <f>E142/D142*100</f>
        <v>0</v>
      </c>
      <c r="G142" s="1425"/>
      <c r="H142" s="1429">
        <v>0</v>
      </c>
      <c r="I142" s="376">
        <f t="shared" ref="I142" si="28">H142/D142*100</f>
        <v>0</v>
      </c>
      <c r="J142" s="1465"/>
      <c r="K142" s="704"/>
      <c r="L142" s="704"/>
    </row>
    <row r="143" spans="1:12" ht="17.25" hidden="1" customHeight="1" x14ac:dyDescent="0.25">
      <c r="A143" s="2679" t="s">
        <v>84</v>
      </c>
      <c r="B143" s="2472" t="s">
        <v>528</v>
      </c>
      <c r="C143" s="713" t="s">
        <v>15</v>
      </c>
      <c r="D143" s="1429">
        <f>D144</f>
        <v>0</v>
      </c>
      <c r="E143" s="1429">
        <f>E144</f>
        <v>0</v>
      </c>
      <c r="F143" s="376">
        <v>0</v>
      </c>
      <c r="G143" s="1916"/>
      <c r="H143" s="1429">
        <f>H144</f>
        <v>0</v>
      </c>
      <c r="I143" s="376">
        <v>0</v>
      </c>
      <c r="J143" s="2685" t="s">
        <v>838</v>
      </c>
      <c r="K143" s="704"/>
      <c r="L143" s="704"/>
    </row>
    <row r="144" spans="1:12" ht="93.75" hidden="1" customHeight="1" x14ac:dyDescent="0.25">
      <c r="A144" s="2681"/>
      <c r="B144" s="2474"/>
      <c r="C144" s="713" t="s">
        <v>19</v>
      </c>
      <c r="D144" s="1429">
        <v>0</v>
      </c>
      <c r="E144" s="1429">
        <v>0</v>
      </c>
      <c r="F144" s="376">
        <v>0</v>
      </c>
      <c r="G144" s="1916"/>
      <c r="H144" s="1429">
        <v>0</v>
      </c>
      <c r="I144" s="376">
        <v>0</v>
      </c>
      <c r="J144" s="2687"/>
      <c r="K144" s="704"/>
      <c r="L144" s="704"/>
    </row>
    <row r="145" spans="1:12" ht="356.25" hidden="1" customHeight="1" x14ac:dyDescent="0.25">
      <c r="A145" s="1504" t="s">
        <v>515</v>
      </c>
      <c r="B145" s="1491" t="s">
        <v>962</v>
      </c>
      <c r="C145" s="713" t="s">
        <v>19</v>
      </c>
      <c r="D145" s="1429">
        <v>48894.2</v>
      </c>
      <c r="E145" s="1429">
        <v>9608.76</v>
      </c>
      <c r="F145" s="376">
        <f>E145/D145*100</f>
        <v>19.652146880407084</v>
      </c>
      <c r="G145" s="1425" t="s">
        <v>1051</v>
      </c>
      <c r="H145" s="1429">
        <v>9608.76</v>
      </c>
      <c r="I145" s="376">
        <f>H145/D145*100</f>
        <v>19.652146880407084</v>
      </c>
      <c r="J145" s="1455" t="s">
        <v>963</v>
      </c>
      <c r="K145" s="704"/>
      <c r="L145" s="704"/>
    </row>
    <row r="146" spans="1:12" ht="225.75" hidden="1" customHeight="1" x14ac:dyDescent="0.25">
      <c r="A146" s="1504" t="s">
        <v>516</v>
      </c>
      <c r="B146" s="1491" t="s">
        <v>964</v>
      </c>
      <c r="C146" s="713" t="s">
        <v>19</v>
      </c>
      <c r="D146" s="1429">
        <v>224702.29</v>
      </c>
      <c r="E146" s="1429">
        <v>84137.35</v>
      </c>
      <c r="F146" s="376">
        <f>E146/D146*100</f>
        <v>37.443921911076202</v>
      </c>
      <c r="G146" s="1425" t="s">
        <v>1050</v>
      </c>
      <c r="H146" s="1429">
        <v>67344.23</v>
      </c>
      <c r="I146" s="376">
        <f>H146/D146*100</f>
        <v>29.970424422465829</v>
      </c>
      <c r="J146" s="1455" t="s">
        <v>943</v>
      </c>
      <c r="K146" s="704"/>
      <c r="L146" s="704"/>
    </row>
    <row r="147" spans="1:12" ht="97.5" hidden="1" customHeight="1" x14ac:dyDescent="0.25">
      <c r="A147" s="1501" t="s">
        <v>518</v>
      </c>
      <c r="B147" s="1469" t="s">
        <v>965</v>
      </c>
      <c r="C147" s="713" t="s">
        <v>19</v>
      </c>
      <c r="D147" s="1429">
        <v>500</v>
      </c>
      <c r="E147" s="1429">
        <v>0</v>
      </c>
      <c r="F147" s="376">
        <f>E147/D147*100</f>
        <v>0</v>
      </c>
      <c r="G147" s="1425" t="s">
        <v>898</v>
      </c>
      <c r="H147" s="1429">
        <v>0</v>
      </c>
      <c r="I147" s="376">
        <f>H147/D147*100</f>
        <v>0</v>
      </c>
      <c r="J147" s="1489" t="s">
        <v>915</v>
      </c>
      <c r="K147" s="704"/>
      <c r="L147" s="704"/>
    </row>
    <row r="148" spans="1:12" ht="402" hidden="1" customHeight="1" x14ac:dyDescent="0.25">
      <c r="A148" s="2679" t="s">
        <v>520</v>
      </c>
      <c r="B148" s="2472" t="s">
        <v>966</v>
      </c>
      <c r="C148" s="2691" t="s">
        <v>19</v>
      </c>
      <c r="D148" s="2487">
        <v>330261.59999999998</v>
      </c>
      <c r="E148" s="2487">
        <v>83286.740000000005</v>
      </c>
      <c r="F148" s="1788">
        <f t="shared" ref="F148" si="29">E148/D148*100</f>
        <v>25.218414735470308</v>
      </c>
      <c r="G148" s="2682" t="s">
        <v>1052</v>
      </c>
      <c r="H148" s="2487">
        <v>78666.17</v>
      </c>
      <c r="I148" s="1788">
        <f t="shared" ref="I148" si="30">H148/D148*100</f>
        <v>23.819351084110295</v>
      </c>
      <c r="J148" s="2689" t="s">
        <v>916</v>
      </c>
      <c r="K148" s="704"/>
      <c r="L148" s="704"/>
    </row>
    <row r="149" spans="1:12" ht="54.75" hidden="1" customHeight="1" x14ac:dyDescent="0.25">
      <c r="A149" s="2681"/>
      <c r="B149" s="2474"/>
      <c r="C149" s="2692"/>
      <c r="D149" s="2488"/>
      <c r="E149" s="2488"/>
      <c r="F149" s="1790"/>
      <c r="G149" s="2684"/>
      <c r="H149" s="2488"/>
      <c r="I149" s="1790"/>
      <c r="J149" s="2690"/>
      <c r="K149" s="704"/>
      <c r="L149" s="704"/>
    </row>
    <row r="150" spans="1:12" ht="228" hidden="1" customHeight="1" x14ac:dyDescent="0.25">
      <c r="A150" s="1501" t="s">
        <v>555</v>
      </c>
      <c r="B150" s="1469" t="s">
        <v>967</v>
      </c>
      <c r="C150" s="713" t="s">
        <v>19</v>
      </c>
      <c r="D150" s="1429">
        <v>25442.2</v>
      </c>
      <c r="E150" s="1429">
        <v>1444.2</v>
      </c>
      <c r="F150" s="376">
        <f>E150/D150*100</f>
        <v>5.6763959091587992</v>
      </c>
      <c r="G150" s="1425" t="s">
        <v>968</v>
      </c>
      <c r="H150" s="1429">
        <v>5944.2</v>
      </c>
      <c r="I150" s="376">
        <f>H150/D150*100</f>
        <v>23.36354560533287</v>
      </c>
      <c r="J150" s="1489" t="s">
        <v>969</v>
      </c>
      <c r="K150" s="704"/>
      <c r="L150" s="704"/>
    </row>
    <row r="151" spans="1:12" ht="334.5" hidden="1" customHeight="1" x14ac:dyDescent="0.25">
      <c r="A151" s="2679" t="s">
        <v>556</v>
      </c>
      <c r="B151" s="2472" t="s">
        <v>970</v>
      </c>
      <c r="C151" s="2691" t="s">
        <v>19</v>
      </c>
      <c r="D151" s="2487">
        <v>80000</v>
      </c>
      <c r="E151" s="2487">
        <v>19432.34</v>
      </c>
      <c r="F151" s="1788">
        <f>E151/D151*100</f>
        <v>24.290424999999999</v>
      </c>
      <c r="G151" s="2682" t="s">
        <v>1053</v>
      </c>
      <c r="H151" s="2487">
        <v>18171.34</v>
      </c>
      <c r="I151" s="1788">
        <f>H151/D151*100</f>
        <v>22.714175000000001</v>
      </c>
      <c r="J151" s="2685" t="s">
        <v>971</v>
      </c>
      <c r="K151" s="704"/>
      <c r="L151" s="704"/>
    </row>
    <row r="152" spans="1:12" ht="60.75" hidden="1" customHeight="1" x14ac:dyDescent="0.25">
      <c r="A152" s="2681"/>
      <c r="B152" s="2474"/>
      <c r="C152" s="2692"/>
      <c r="D152" s="2488"/>
      <c r="E152" s="2488"/>
      <c r="F152" s="1790"/>
      <c r="G152" s="2684"/>
      <c r="H152" s="2488"/>
      <c r="I152" s="1790"/>
      <c r="J152" s="2687"/>
      <c r="K152" s="704"/>
      <c r="L152" s="704"/>
    </row>
    <row r="153" spans="1:12" ht="96" hidden="1" customHeight="1" x14ac:dyDescent="0.25">
      <c r="A153" s="1501" t="s">
        <v>917</v>
      </c>
      <c r="B153" s="1469" t="s">
        <v>972</v>
      </c>
      <c r="C153" s="713" t="s">
        <v>19</v>
      </c>
      <c r="D153" s="1429">
        <v>100000</v>
      </c>
      <c r="E153" s="1429">
        <v>0</v>
      </c>
      <c r="F153" s="376">
        <v>0</v>
      </c>
      <c r="G153" s="1425" t="s">
        <v>898</v>
      </c>
      <c r="H153" s="1429">
        <v>0</v>
      </c>
      <c r="I153" s="376">
        <v>0</v>
      </c>
      <c r="J153" s="1489" t="s">
        <v>973</v>
      </c>
      <c r="K153" s="704"/>
      <c r="L153" s="704"/>
    </row>
    <row r="154" spans="1:12" ht="224.25" hidden="1" customHeight="1" x14ac:dyDescent="0.25">
      <c r="A154" s="1501" t="s">
        <v>912</v>
      </c>
      <c r="B154" s="1469" t="s">
        <v>974</v>
      </c>
      <c r="C154" s="713" t="s">
        <v>19</v>
      </c>
      <c r="D154" s="1429">
        <v>300</v>
      </c>
      <c r="E154" s="1429">
        <v>10.75</v>
      </c>
      <c r="F154" s="376">
        <f>E154/D154*100</f>
        <v>3.5833333333333335</v>
      </c>
      <c r="G154" s="1425" t="s">
        <v>975</v>
      </c>
      <c r="H154" s="1429">
        <v>5.97</v>
      </c>
      <c r="I154" s="376">
        <f>H154/D154*100</f>
        <v>1.9899999999999998</v>
      </c>
      <c r="J154" s="1489" t="s">
        <v>976</v>
      </c>
      <c r="K154" s="704"/>
      <c r="L154" s="704"/>
    </row>
    <row r="155" spans="1:12" ht="297.75" hidden="1" customHeight="1" x14ac:dyDescent="0.25">
      <c r="A155" s="1501" t="s">
        <v>913</v>
      </c>
      <c r="B155" s="1469" t="s">
        <v>977</v>
      </c>
      <c r="C155" s="713" t="s">
        <v>19</v>
      </c>
      <c r="D155" s="1429">
        <v>5727.1</v>
      </c>
      <c r="E155" s="1429">
        <v>620.13</v>
      </c>
      <c r="F155" s="376">
        <f>E155/D155*100</f>
        <v>10.827993225192504</v>
      </c>
      <c r="G155" s="1425" t="s">
        <v>918</v>
      </c>
      <c r="H155" s="1429">
        <v>1222.1400000000001</v>
      </c>
      <c r="I155" s="376">
        <f>H155/D155*100</f>
        <v>21.339595956068518</v>
      </c>
      <c r="J155" s="1489" t="s">
        <v>978</v>
      </c>
      <c r="K155" s="704"/>
      <c r="L155" s="704"/>
    </row>
    <row r="156" spans="1:12" ht="21.75" hidden="1" customHeight="1" x14ac:dyDescent="0.25">
      <c r="A156" s="2669" t="s">
        <v>914</v>
      </c>
      <c r="B156" s="2670" t="s">
        <v>919</v>
      </c>
      <c r="C156" s="713" t="s">
        <v>15</v>
      </c>
      <c r="D156" s="1429">
        <f>D157+D158</f>
        <v>3903.4</v>
      </c>
      <c r="E156" s="1429">
        <f>E157+E158</f>
        <v>0</v>
      </c>
      <c r="F156" s="376">
        <f>E156/D156*100</f>
        <v>0</v>
      </c>
      <c r="G156" s="2688"/>
      <c r="H156" s="1429">
        <f>H157+H158</f>
        <v>0</v>
      </c>
      <c r="I156" s="376">
        <f>H156/D156*100</f>
        <v>0</v>
      </c>
      <c r="J156" s="2167" t="s">
        <v>920</v>
      </c>
      <c r="K156" s="704"/>
      <c r="L156" s="704"/>
    </row>
    <row r="157" spans="1:12" ht="74.25" hidden="1" customHeight="1" x14ac:dyDescent="0.25">
      <c r="A157" s="2669"/>
      <c r="B157" s="2670"/>
      <c r="C157" s="713" t="s">
        <v>16</v>
      </c>
      <c r="D157" s="1429">
        <v>3903.4</v>
      </c>
      <c r="E157" s="1429">
        <v>0</v>
      </c>
      <c r="F157" s="376">
        <v>0</v>
      </c>
      <c r="G157" s="2688"/>
      <c r="H157" s="1429">
        <v>0</v>
      </c>
      <c r="I157" s="376">
        <f>H157/D157*100</f>
        <v>0</v>
      </c>
      <c r="J157" s="2167"/>
      <c r="K157" s="704"/>
      <c r="L157" s="704"/>
    </row>
    <row r="158" spans="1:12" ht="100.5" hidden="1" customHeight="1" x14ac:dyDescent="0.25">
      <c r="A158" s="2669"/>
      <c r="B158" s="2670"/>
      <c r="C158" s="713" t="s">
        <v>921</v>
      </c>
      <c r="D158" s="1429">
        <v>0</v>
      </c>
      <c r="E158" s="1429">
        <v>0</v>
      </c>
      <c r="F158" s="376">
        <v>0</v>
      </c>
      <c r="G158" s="2688"/>
      <c r="H158" s="1429">
        <v>0</v>
      </c>
      <c r="I158" s="376">
        <v>0</v>
      </c>
      <c r="J158" s="2167"/>
      <c r="K158" s="704"/>
      <c r="L158" s="704"/>
    </row>
    <row r="159" spans="1:12" ht="16.5" hidden="1" customHeight="1" x14ac:dyDescent="0.25">
      <c r="A159" s="2679" t="s">
        <v>922</v>
      </c>
      <c r="B159" s="2472" t="s">
        <v>923</v>
      </c>
      <c r="C159" s="713" t="s">
        <v>15</v>
      </c>
      <c r="D159" s="1429">
        <f>D160+D161+D162</f>
        <v>6564.3</v>
      </c>
      <c r="E159" s="1429">
        <f>E160+E161+E162</f>
        <v>0</v>
      </c>
      <c r="F159" s="376">
        <v>0</v>
      </c>
      <c r="G159" s="2682" t="s">
        <v>898</v>
      </c>
      <c r="H159" s="1429">
        <f>H160+H161</f>
        <v>0</v>
      </c>
      <c r="I159" s="376">
        <v>0</v>
      </c>
      <c r="J159" s="2685" t="s">
        <v>924</v>
      </c>
      <c r="K159" s="704"/>
      <c r="L159" s="704"/>
    </row>
    <row r="160" spans="1:12" ht="75" hidden="1" customHeight="1" x14ac:dyDescent="0.25">
      <c r="A160" s="2680"/>
      <c r="B160" s="2473"/>
      <c r="C160" s="713" t="s">
        <v>16</v>
      </c>
      <c r="D160" s="1429">
        <v>2257.71</v>
      </c>
      <c r="E160" s="1429">
        <v>0</v>
      </c>
      <c r="F160" s="376">
        <v>0</v>
      </c>
      <c r="G160" s="2683"/>
      <c r="H160" s="1429">
        <v>0</v>
      </c>
      <c r="I160" s="376">
        <v>0</v>
      </c>
      <c r="J160" s="2686"/>
      <c r="K160" s="704"/>
      <c r="L160" s="704"/>
    </row>
    <row r="161" spans="1:15" ht="95.25" hidden="1" customHeight="1" x14ac:dyDescent="0.25">
      <c r="A161" s="2680"/>
      <c r="B161" s="2473"/>
      <c r="C161" s="713" t="s">
        <v>921</v>
      </c>
      <c r="D161" s="1429">
        <v>2395.98</v>
      </c>
      <c r="E161" s="1429">
        <v>0</v>
      </c>
      <c r="F161" s="376">
        <v>0</v>
      </c>
      <c r="G161" s="2683"/>
      <c r="H161" s="1429">
        <v>0</v>
      </c>
      <c r="I161" s="376">
        <v>0</v>
      </c>
      <c r="J161" s="2686"/>
      <c r="K161" s="704"/>
      <c r="L161" s="704"/>
    </row>
    <row r="162" spans="1:15" ht="73.5" hidden="1" customHeight="1" x14ac:dyDescent="0.25">
      <c r="A162" s="2681"/>
      <c r="B162" s="2474"/>
      <c r="C162" s="713" t="s">
        <v>509</v>
      </c>
      <c r="D162" s="1429">
        <v>1910.61</v>
      </c>
      <c r="E162" s="1429">
        <v>0</v>
      </c>
      <c r="F162" s="376">
        <v>0</v>
      </c>
      <c r="G162" s="2684"/>
      <c r="H162" s="1429">
        <v>0</v>
      </c>
      <c r="I162" s="376">
        <v>0</v>
      </c>
      <c r="J162" s="2687"/>
      <c r="K162" s="704"/>
      <c r="L162" s="704"/>
    </row>
    <row r="163" spans="1:15" ht="27" customHeight="1" x14ac:dyDescent="0.25">
      <c r="A163" s="2669" t="s">
        <v>106</v>
      </c>
      <c r="B163" s="2670" t="s">
        <v>1113</v>
      </c>
      <c r="C163" s="713" t="s">
        <v>15</v>
      </c>
      <c r="D163" s="1429">
        <f>D164</f>
        <v>1460</v>
      </c>
      <c r="E163" s="1429">
        <f>E164</f>
        <v>720.3</v>
      </c>
      <c r="F163" s="376">
        <f t="shared" ref="F163:F170" si="31">E163/D163*100</f>
        <v>49.335616438356162</v>
      </c>
      <c r="G163" s="1933" t="s">
        <v>1494</v>
      </c>
      <c r="H163" s="1429">
        <f>H164</f>
        <v>720.303</v>
      </c>
      <c r="I163" s="376">
        <f t="shared" ref="I163:I170" si="32">H163/D163*100</f>
        <v>49.335821917808218</v>
      </c>
      <c r="J163" s="2677" t="s">
        <v>1495</v>
      </c>
      <c r="K163" s="704"/>
      <c r="L163" s="704"/>
    </row>
    <row r="164" spans="1:15" ht="85.5" customHeight="1" x14ac:dyDescent="0.25">
      <c r="A164" s="2669"/>
      <c r="B164" s="2670"/>
      <c r="C164" s="713" t="s">
        <v>16</v>
      </c>
      <c r="D164" s="1429">
        <v>1460</v>
      </c>
      <c r="E164" s="1429">
        <v>720.3</v>
      </c>
      <c r="F164" s="376">
        <f t="shared" si="31"/>
        <v>49.335616438356162</v>
      </c>
      <c r="G164" s="1933"/>
      <c r="H164" s="1429">
        <v>720.303</v>
      </c>
      <c r="I164" s="376">
        <f t="shared" si="32"/>
        <v>49.335821917808218</v>
      </c>
      <c r="J164" s="2677"/>
      <c r="K164" s="704"/>
      <c r="L164" s="704"/>
    </row>
    <row r="165" spans="1:15" ht="20.25" customHeight="1" x14ac:dyDescent="0.25">
      <c r="A165" s="2669" t="s">
        <v>107</v>
      </c>
      <c r="B165" s="2670" t="s">
        <v>1114</v>
      </c>
      <c r="C165" s="713" t="s">
        <v>15</v>
      </c>
      <c r="D165" s="1429">
        <f>D166</f>
        <v>55071.25</v>
      </c>
      <c r="E165" s="1429">
        <f>E166</f>
        <v>41303.440000000002</v>
      </c>
      <c r="F165" s="376">
        <f t="shared" si="31"/>
        <v>75.000004539573737</v>
      </c>
      <c r="G165" s="1933" t="s">
        <v>1686</v>
      </c>
      <c r="H165" s="1429">
        <f>H166</f>
        <v>41303.438000000002</v>
      </c>
      <c r="I165" s="376">
        <f t="shared" si="32"/>
        <v>75.000000907914753</v>
      </c>
      <c r="J165" s="2677"/>
      <c r="K165" s="704"/>
      <c r="L165" s="704"/>
    </row>
    <row r="166" spans="1:15" ht="93.75" customHeight="1" x14ac:dyDescent="0.25">
      <c r="A166" s="2669"/>
      <c r="B166" s="2670"/>
      <c r="C166" s="713" t="s">
        <v>19</v>
      </c>
      <c r="D166" s="1429">
        <v>55071.25</v>
      </c>
      <c r="E166" s="1429">
        <v>41303.440000000002</v>
      </c>
      <c r="F166" s="376">
        <f t="shared" si="31"/>
        <v>75.000004539573737</v>
      </c>
      <c r="G166" s="1933"/>
      <c r="H166" s="1429">
        <v>41303.438000000002</v>
      </c>
      <c r="I166" s="376">
        <f t="shared" si="32"/>
        <v>75.000000907914753</v>
      </c>
      <c r="J166" s="2677"/>
      <c r="K166" s="704"/>
      <c r="L166" s="704"/>
    </row>
    <row r="167" spans="1:15" s="704" customFormat="1" ht="22.5" customHeight="1" x14ac:dyDescent="0.25">
      <c r="A167" s="2669" t="s">
        <v>108</v>
      </c>
      <c r="B167" s="2670" t="s">
        <v>1115</v>
      </c>
      <c r="C167" s="1643" t="s">
        <v>15</v>
      </c>
      <c r="D167" s="1628">
        <f>D168</f>
        <v>63443.4</v>
      </c>
      <c r="E167" s="1628">
        <f>E168</f>
        <v>41329.699999999997</v>
      </c>
      <c r="F167" s="376">
        <f t="shared" si="31"/>
        <v>65.144207277667959</v>
      </c>
      <c r="G167" s="1933" t="s">
        <v>1999</v>
      </c>
      <c r="H167" s="1628">
        <f>H168</f>
        <v>54055.199999999997</v>
      </c>
      <c r="I167" s="376">
        <f t="shared" si="32"/>
        <v>85.202243259346119</v>
      </c>
      <c r="J167" s="2677"/>
    </row>
    <row r="168" spans="1:15" s="721" customFormat="1" ht="324.75" customHeight="1" x14ac:dyDescent="0.25">
      <c r="A168" s="2669"/>
      <c r="B168" s="2670"/>
      <c r="C168" s="1643" t="s">
        <v>19</v>
      </c>
      <c r="D168" s="1628">
        <v>63443.4</v>
      </c>
      <c r="E168" s="1628">
        <v>41329.699999999997</v>
      </c>
      <c r="F168" s="376">
        <f t="shared" si="31"/>
        <v>65.144207277667959</v>
      </c>
      <c r="G168" s="1933"/>
      <c r="H168" s="1628">
        <v>54055.199999999997</v>
      </c>
      <c r="I168" s="376">
        <f t="shared" si="32"/>
        <v>85.202243259346119</v>
      </c>
      <c r="J168" s="2677"/>
      <c r="K168" s="704"/>
      <c r="L168" s="704"/>
      <c r="M168" s="704"/>
      <c r="N168" s="704"/>
      <c r="O168" s="704"/>
    </row>
    <row r="169" spans="1:15" s="704" customFormat="1" ht="29.25" customHeight="1" x14ac:dyDescent="0.25">
      <c r="A169" s="2669" t="s">
        <v>457</v>
      </c>
      <c r="B169" s="2670" t="s">
        <v>1116</v>
      </c>
      <c r="C169" s="1643" t="s">
        <v>15</v>
      </c>
      <c r="D169" s="1628">
        <v>481972.03</v>
      </c>
      <c r="E169" s="1628">
        <v>251762.05</v>
      </c>
      <c r="F169" s="376">
        <f t="shared" si="31"/>
        <v>52.235821651310346</v>
      </c>
      <c r="G169" s="1933" t="s">
        <v>2000</v>
      </c>
      <c r="H169" s="1628">
        <v>251762.05</v>
      </c>
      <c r="I169" s="376">
        <f t="shared" si="32"/>
        <v>52.235821651310346</v>
      </c>
      <c r="J169" s="2173" t="s">
        <v>1496</v>
      </c>
    </row>
    <row r="170" spans="1:15" ht="341.25" customHeight="1" x14ac:dyDescent="0.25">
      <c r="A170" s="2669"/>
      <c r="B170" s="2670"/>
      <c r="C170" s="2674" t="s">
        <v>19</v>
      </c>
      <c r="D170" s="1927">
        <v>481972.03</v>
      </c>
      <c r="E170" s="1927">
        <v>251762.05</v>
      </c>
      <c r="F170" s="2678">
        <f t="shared" si="31"/>
        <v>52.235821651310346</v>
      </c>
      <c r="G170" s="1933"/>
      <c r="H170" s="1927">
        <v>251762.05</v>
      </c>
      <c r="I170" s="2678">
        <f t="shared" si="32"/>
        <v>52.235821651310346</v>
      </c>
      <c r="J170" s="2173"/>
      <c r="K170" s="704"/>
      <c r="L170" s="704"/>
    </row>
    <row r="171" spans="1:15" ht="33.75" customHeight="1" x14ac:dyDescent="0.25">
      <c r="A171" s="2669"/>
      <c r="B171" s="2670"/>
      <c r="C171" s="2674"/>
      <c r="D171" s="1927"/>
      <c r="E171" s="1927"/>
      <c r="F171" s="2678"/>
      <c r="G171" s="1933"/>
      <c r="H171" s="1927"/>
      <c r="I171" s="2678"/>
      <c r="J171" s="2173"/>
      <c r="K171" s="704"/>
      <c r="L171" s="704"/>
    </row>
    <row r="172" spans="1:15" ht="30.75" customHeight="1" x14ac:dyDescent="0.25">
      <c r="A172" s="2669" t="s">
        <v>818</v>
      </c>
      <c r="B172" s="2670" t="s">
        <v>1117</v>
      </c>
      <c r="C172" s="1643" t="s">
        <v>15</v>
      </c>
      <c r="D172" s="1628">
        <f>D173</f>
        <v>174944.88</v>
      </c>
      <c r="E172" s="1628">
        <f>E173</f>
        <v>52769.7</v>
      </c>
      <c r="F172" s="376">
        <f>E172/D172*100</f>
        <v>30.163614962609937</v>
      </c>
      <c r="G172" s="1933" t="s">
        <v>1940</v>
      </c>
      <c r="H172" s="1628">
        <f>H173</f>
        <v>52769.701999999997</v>
      </c>
      <c r="I172" s="376">
        <f>H172/D172*100</f>
        <v>30.163616105827156</v>
      </c>
      <c r="J172" s="2677" t="s">
        <v>1496</v>
      </c>
      <c r="K172" s="704"/>
      <c r="L172" s="704"/>
    </row>
    <row r="173" spans="1:15" ht="339.75" customHeight="1" x14ac:dyDescent="0.25">
      <c r="A173" s="2669"/>
      <c r="B173" s="2670"/>
      <c r="C173" s="1643" t="s">
        <v>19</v>
      </c>
      <c r="D173" s="1628">
        <v>174944.88</v>
      </c>
      <c r="E173" s="1628">
        <v>52769.7</v>
      </c>
      <c r="F173" s="376">
        <f>E173/D173*100</f>
        <v>30.163614962609937</v>
      </c>
      <c r="G173" s="1933"/>
      <c r="H173" s="1628">
        <v>52769.701999999997</v>
      </c>
      <c r="I173" s="376">
        <f>H173/D173*100</f>
        <v>30.163616105827156</v>
      </c>
      <c r="J173" s="2677"/>
      <c r="K173" s="704"/>
      <c r="L173" s="704"/>
    </row>
    <row r="174" spans="1:15" s="704" customFormat="1" ht="21" customHeight="1" x14ac:dyDescent="0.25">
      <c r="A174" s="2669" t="s">
        <v>1118</v>
      </c>
      <c r="B174" s="2670" t="s">
        <v>1119</v>
      </c>
      <c r="C174" s="1643" t="s">
        <v>15</v>
      </c>
      <c r="D174" s="1628">
        <f>D175</f>
        <v>18500</v>
      </c>
      <c r="E174" s="1628">
        <f>E175</f>
        <v>13950</v>
      </c>
      <c r="F174" s="376">
        <f t="shared" ref="F174:F181" si="33">E174/D174*100</f>
        <v>75.405405405405403</v>
      </c>
      <c r="G174" s="1933" t="s">
        <v>2001</v>
      </c>
      <c r="H174" s="1628">
        <f>H175</f>
        <v>13950</v>
      </c>
      <c r="I174" s="376">
        <f t="shared" ref="I174:I181" si="34">H174/D174*100</f>
        <v>75.405405405405403</v>
      </c>
      <c r="J174" s="2677"/>
    </row>
    <row r="175" spans="1:15" ht="327" customHeight="1" x14ac:dyDescent="0.25">
      <c r="A175" s="2669"/>
      <c r="B175" s="2670"/>
      <c r="C175" s="1643" t="s">
        <v>19</v>
      </c>
      <c r="D175" s="1628">
        <v>18500</v>
      </c>
      <c r="E175" s="1628">
        <v>13950</v>
      </c>
      <c r="F175" s="376">
        <f t="shared" si="33"/>
        <v>75.405405405405403</v>
      </c>
      <c r="G175" s="1933"/>
      <c r="H175" s="1628">
        <v>13950</v>
      </c>
      <c r="I175" s="376">
        <f t="shared" si="34"/>
        <v>75.405405405405403</v>
      </c>
      <c r="J175" s="2677"/>
      <c r="K175" s="704"/>
      <c r="L175" s="704"/>
    </row>
    <row r="176" spans="1:15" s="704" customFormat="1" ht="30.75" customHeight="1" x14ac:dyDescent="0.25">
      <c r="A176" s="2669" t="s">
        <v>1120</v>
      </c>
      <c r="B176" s="2670" t="s">
        <v>1121</v>
      </c>
      <c r="C176" s="713" t="s">
        <v>15</v>
      </c>
      <c r="D176" s="1429">
        <f>D177</f>
        <v>450345.75</v>
      </c>
      <c r="E176" s="1429">
        <f>E177</f>
        <v>430952.01</v>
      </c>
      <c r="F176" s="376">
        <f t="shared" si="33"/>
        <v>95.693588759303267</v>
      </c>
      <c r="G176" s="1933" t="s">
        <v>2002</v>
      </c>
      <c r="H176" s="1429">
        <f>H177</f>
        <v>436221.00799999997</v>
      </c>
      <c r="I176" s="376">
        <f t="shared" si="34"/>
        <v>96.863578261813274</v>
      </c>
      <c r="J176" s="2173" t="s">
        <v>1939</v>
      </c>
    </row>
    <row r="177" spans="1:13" ht="409.6" customHeight="1" x14ac:dyDescent="0.25">
      <c r="A177" s="2669"/>
      <c r="B177" s="2670"/>
      <c r="C177" s="713" t="s">
        <v>19</v>
      </c>
      <c r="D177" s="1429">
        <v>450345.75</v>
      </c>
      <c r="E177" s="1429">
        <v>430952.01</v>
      </c>
      <c r="F177" s="376">
        <f t="shared" si="33"/>
        <v>95.693588759303267</v>
      </c>
      <c r="G177" s="1933"/>
      <c r="H177" s="1429">
        <v>436221.00799999997</v>
      </c>
      <c r="I177" s="376">
        <f t="shared" si="34"/>
        <v>96.863578261813274</v>
      </c>
      <c r="J177" s="2173"/>
      <c r="K177" s="704"/>
      <c r="L177" s="704"/>
    </row>
    <row r="178" spans="1:13" ht="28.5" customHeight="1" x14ac:dyDescent="0.25">
      <c r="A178" s="2669" t="s">
        <v>1122</v>
      </c>
      <c r="B178" s="2670" t="s">
        <v>1123</v>
      </c>
      <c r="C178" s="713" t="s">
        <v>15</v>
      </c>
      <c r="D178" s="1429">
        <f>D179</f>
        <v>91910.07</v>
      </c>
      <c r="E178" s="1429">
        <f>E179</f>
        <v>89048.38</v>
      </c>
      <c r="F178" s="376">
        <f t="shared" si="33"/>
        <v>96.886423870637898</v>
      </c>
      <c r="G178" s="1933" t="s">
        <v>2003</v>
      </c>
      <c r="H178" s="1429">
        <f>H179</f>
        <v>89048.381999999998</v>
      </c>
      <c r="I178" s="376">
        <f t="shared" si="34"/>
        <v>96.886426046678011</v>
      </c>
      <c r="J178" s="2173"/>
      <c r="K178" s="704"/>
      <c r="L178" s="704"/>
    </row>
    <row r="179" spans="1:13" ht="120" customHeight="1" x14ac:dyDescent="0.25">
      <c r="A179" s="2669"/>
      <c r="B179" s="2670"/>
      <c r="C179" s="713" t="s">
        <v>19</v>
      </c>
      <c r="D179" s="1429">
        <v>91910.07</v>
      </c>
      <c r="E179" s="1429">
        <v>89048.38</v>
      </c>
      <c r="F179" s="376">
        <f t="shared" si="33"/>
        <v>96.886423870637898</v>
      </c>
      <c r="G179" s="1933"/>
      <c r="H179" s="1429">
        <v>89048.381999999998</v>
      </c>
      <c r="I179" s="376">
        <f t="shared" si="34"/>
        <v>96.886426046678011</v>
      </c>
      <c r="J179" s="2173"/>
      <c r="K179" s="704"/>
      <c r="L179" s="704"/>
    </row>
    <row r="180" spans="1:13" s="704" customFormat="1" ht="31.5" customHeight="1" x14ac:dyDescent="0.25">
      <c r="A180" s="2669" t="s">
        <v>1124</v>
      </c>
      <c r="B180" s="2670" t="s">
        <v>1125</v>
      </c>
      <c r="C180" s="713" t="s">
        <v>15</v>
      </c>
      <c r="D180" s="1429">
        <f>D181</f>
        <v>120773.02</v>
      </c>
      <c r="E180" s="1429">
        <f>E181</f>
        <v>87805.47</v>
      </c>
      <c r="F180" s="376">
        <f t="shared" si="33"/>
        <v>72.70288513113276</v>
      </c>
      <c r="G180" s="1933" t="s">
        <v>1982</v>
      </c>
      <c r="H180" s="1429">
        <f>H181</f>
        <v>87805.472999999998</v>
      </c>
      <c r="I180" s="376">
        <f t="shared" si="34"/>
        <v>72.702887615131246</v>
      </c>
      <c r="J180" s="2173" t="s">
        <v>1496</v>
      </c>
    </row>
    <row r="181" spans="1:13" s="704" customFormat="1" ht="316.5" customHeight="1" x14ac:dyDescent="0.25">
      <c r="A181" s="2669"/>
      <c r="B181" s="2670"/>
      <c r="C181" s="713" t="s">
        <v>19</v>
      </c>
      <c r="D181" s="1429">
        <v>120773.02</v>
      </c>
      <c r="E181" s="1429">
        <v>87805.47</v>
      </c>
      <c r="F181" s="376">
        <f t="shared" si="33"/>
        <v>72.70288513113276</v>
      </c>
      <c r="G181" s="1933"/>
      <c r="H181" s="1429">
        <v>87805.472999999998</v>
      </c>
      <c r="I181" s="376">
        <f t="shared" si="34"/>
        <v>72.702887615131246</v>
      </c>
      <c r="J181" s="2173"/>
    </row>
    <row r="182" spans="1:13" ht="37.5" customHeight="1" x14ac:dyDescent="0.25">
      <c r="A182" s="2669" t="s">
        <v>1126</v>
      </c>
      <c r="B182" s="2670" t="s">
        <v>1127</v>
      </c>
      <c r="C182" s="713" t="s">
        <v>15</v>
      </c>
      <c r="D182" s="1429">
        <f>D183</f>
        <v>17522.240000000002</v>
      </c>
      <c r="E182" s="1429">
        <f>E183</f>
        <v>0</v>
      </c>
      <c r="F182" s="376">
        <f>E182/D182*100</f>
        <v>0</v>
      </c>
      <c r="G182" s="1933" t="s">
        <v>1941</v>
      </c>
      <c r="H182" s="1429">
        <f>H183</f>
        <v>0</v>
      </c>
      <c r="I182" s="376">
        <v>0</v>
      </c>
      <c r="J182" s="2173" t="s">
        <v>1942</v>
      </c>
      <c r="K182" s="704"/>
      <c r="L182" s="704"/>
    </row>
    <row r="183" spans="1:13" ht="102.75" customHeight="1" x14ac:dyDescent="0.25">
      <c r="A183" s="2669"/>
      <c r="B183" s="2670"/>
      <c r="C183" s="713" t="s">
        <v>19</v>
      </c>
      <c r="D183" s="1429">
        <v>17522.240000000002</v>
      </c>
      <c r="E183" s="1429">
        <v>0</v>
      </c>
      <c r="F183" s="376">
        <v>0</v>
      </c>
      <c r="G183" s="1933"/>
      <c r="H183" s="1429">
        <v>0</v>
      </c>
      <c r="I183" s="376">
        <v>0</v>
      </c>
      <c r="J183" s="2173"/>
      <c r="K183" s="704"/>
      <c r="L183" s="704"/>
      <c r="M183" s="1585"/>
    </row>
    <row r="184" spans="1:13" ht="29.25" customHeight="1" x14ac:dyDescent="0.25">
      <c r="A184" s="2669" t="s">
        <v>1128</v>
      </c>
      <c r="B184" s="2670" t="s">
        <v>1129</v>
      </c>
      <c r="C184" s="713" t="s">
        <v>15</v>
      </c>
      <c r="D184" s="1429">
        <f>D185</f>
        <v>3771.5</v>
      </c>
      <c r="E184" s="1429">
        <f>E185</f>
        <v>0</v>
      </c>
      <c r="F184" s="376">
        <v>0</v>
      </c>
      <c r="G184" s="1933" t="s">
        <v>1688</v>
      </c>
      <c r="H184" s="1429">
        <f>H185</f>
        <v>0</v>
      </c>
      <c r="I184" s="376">
        <v>0</v>
      </c>
      <c r="J184" s="2173" t="s">
        <v>1687</v>
      </c>
      <c r="K184" s="704"/>
      <c r="L184" s="704"/>
    </row>
    <row r="185" spans="1:13" ht="120.75" customHeight="1" x14ac:dyDescent="0.25">
      <c r="A185" s="2669"/>
      <c r="B185" s="2670"/>
      <c r="C185" s="713" t="s">
        <v>19</v>
      </c>
      <c r="D185" s="1429">
        <v>3771.5</v>
      </c>
      <c r="E185" s="1429">
        <v>0</v>
      </c>
      <c r="F185" s="376">
        <v>0</v>
      </c>
      <c r="G185" s="1933"/>
      <c r="H185" s="1429">
        <v>0</v>
      </c>
      <c r="I185" s="376">
        <v>0</v>
      </c>
      <c r="J185" s="2173"/>
      <c r="K185" s="704"/>
      <c r="L185" s="704"/>
    </row>
    <row r="186" spans="1:13" s="704" customFormat="1" ht="23.25" customHeight="1" x14ac:dyDescent="0.25">
      <c r="A186" s="2669" t="s">
        <v>1126</v>
      </c>
      <c r="B186" s="2670" t="s">
        <v>1130</v>
      </c>
      <c r="C186" s="713" t="s">
        <v>15</v>
      </c>
      <c r="D186" s="1429">
        <f>D187</f>
        <v>49679.8</v>
      </c>
      <c r="E186" s="1429">
        <f>E187</f>
        <v>39128.680999999997</v>
      </c>
      <c r="F186" s="376">
        <f>E186/D186*100</f>
        <v>78.761752261482513</v>
      </c>
      <c r="G186" s="1933" t="s">
        <v>1943</v>
      </c>
      <c r="H186" s="1429">
        <f>H187</f>
        <v>39128.680999999997</v>
      </c>
      <c r="I186" s="376">
        <f>H186/D186*100</f>
        <v>78.761752261482513</v>
      </c>
      <c r="J186" s="2173" t="s">
        <v>1496</v>
      </c>
    </row>
    <row r="187" spans="1:13" ht="154.5" customHeight="1" x14ac:dyDescent="0.25">
      <c r="A187" s="2669"/>
      <c r="B187" s="2670"/>
      <c r="C187" s="713" t="s">
        <v>19</v>
      </c>
      <c r="D187" s="1429">
        <v>49679.8</v>
      </c>
      <c r="E187" s="1429">
        <v>39128.680999999997</v>
      </c>
      <c r="F187" s="376">
        <f>E187/D187*100</f>
        <v>78.761752261482513</v>
      </c>
      <c r="G187" s="1933"/>
      <c r="H187" s="1429">
        <f>E187</f>
        <v>39128.680999999997</v>
      </c>
      <c r="I187" s="376">
        <f>H187/D187*100</f>
        <v>78.761752261482513</v>
      </c>
      <c r="J187" s="2173"/>
      <c r="K187" s="704"/>
      <c r="L187" s="704"/>
      <c r="M187" s="722"/>
    </row>
    <row r="188" spans="1:13" s="704" customFormat="1" ht="21" customHeight="1" x14ac:dyDescent="0.25">
      <c r="A188" s="2669" t="s">
        <v>1128</v>
      </c>
      <c r="B188" s="2670" t="s">
        <v>1131</v>
      </c>
      <c r="C188" s="713" t="s">
        <v>15</v>
      </c>
      <c r="D188" s="1429">
        <f>D189</f>
        <v>509.9</v>
      </c>
      <c r="E188" s="1429">
        <f>E189</f>
        <v>473.9</v>
      </c>
      <c r="F188" s="376">
        <f>E188/D188*100</f>
        <v>92.939792116101188</v>
      </c>
      <c r="G188" s="1779" t="s">
        <v>1983</v>
      </c>
      <c r="H188" s="1429">
        <f>H189</f>
        <v>473.9</v>
      </c>
      <c r="I188" s="376">
        <f>H188/D188*100</f>
        <v>92.939792116101188</v>
      </c>
      <c r="J188" s="2671"/>
    </row>
    <row r="189" spans="1:13" s="704" customFormat="1" ht="99.75" customHeight="1" x14ac:dyDescent="0.25">
      <c r="A189" s="2669"/>
      <c r="B189" s="2670"/>
      <c r="C189" s="713" t="s">
        <v>19</v>
      </c>
      <c r="D189" s="1429">
        <v>509.9</v>
      </c>
      <c r="E189" s="1429">
        <v>473.9</v>
      </c>
      <c r="F189" s="376">
        <f>E189/D189*100</f>
        <v>92.939792116101188</v>
      </c>
      <c r="G189" s="1781"/>
      <c r="H189" s="1429">
        <v>473.9</v>
      </c>
      <c r="I189" s="376">
        <f>H189/D189*100</f>
        <v>92.939792116101188</v>
      </c>
      <c r="J189" s="2672"/>
    </row>
    <row r="190" spans="1:13" ht="135.75" customHeight="1" x14ac:dyDescent="0.25">
      <c r="A190" s="1414" t="s">
        <v>306</v>
      </c>
      <c r="B190" s="1511" t="s">
        <v>1132</v>
      </c>
      <c r="C190" s="2673"/>
      <c r="D190" s="2673"/>
      <c r="E190" s="2673"/>
      <c r="F190" s="2673"/>
      <c r="G190" s="2673"/>
      <c r="H190" s="2673"/>
      <c r="I190" s="2673"/>
      <c r="J190" s="2673"/>
      <c r="K190" s="704"/>
      <c r="L190" s="704"/>
    </row>
    <row r="191" spans="1:13" ht="80.25" customHeight="1" x14ac:dyDescent="0.25">
      <c r="A191" s="1504" t="s">
        <v>110</v>
      </c>
      <c r="B191" s="1491" t="s">
        <v>1133</v>
      </c>
      <c r="C191" s="2674" t="s">
        <v>1984</v>
      </c>
      <c r="D191" s="2674"/>
      <c r="E191" s="2674"/>
      <c r="F191" s="2674"/>
      <c r="G191" s="2674"/>
      <c r="H191" s="2674"/>
      <c r="I191" s="2674"/>
      <c r="J191" s="2674"/>
      <c r="K191" s="704"/>
      <c r="L191" s="704"/>
    </row>
    <row r="192" spans="1:13" ht="23.25" customHeight="1" x14ac:dyDescent="0.25">
      <c r="A192" s="1693" t="s">
        <v>315</v>
      </c>
      <c r="B192" s="2676" t="s">
        <v>1135</v>
      </c>
      <c r="C192" s="1667" t="s">
        <v>15</v>
      </c>
      <c r="D192" s="468">
        <f>D195+D193+D194</f>
        <v>41478.350000000006</v>
      </c>
      <c r="E192" s="468">
        <f>E195+E193+E194</f>
        <v>0</v>
      </c>
      <c r="F192" s="1650">
        <v>0</v>
      </c>
      <c r="G192" s="2675"/>
      <c r="H192" s="468">
        <f>H193</f>
        <v>0</v>
      </c>
      <c r="I192" s="1650">
        <v>0</v>
      </c>
      <c r="J192" s="2164"/>
      <c r="K192" s="704"/>
      <c r="L192" s="704"/>
    </row>
    <row r="193" spans="1:13" ht="80.25" customHeight="1" x14ac:dyDescent="0.25">
      <c r="A193" s="1693"/>
      <c r="B193" s="2676"/>
      <c r="C193" s="1667" t="s">
        <v>16</v>
      </c>
      <c r="D193" s="468">
        <f>D197</f>
        <v>0</v>
      </c>
      <c r="E193" s="468">
        <f>E198</f>
        <v>0</v>
      </c>
      <c r="F193" s="1650">
        <v>0</v>
      </c>
      <c r="G193" s="2675"/>
      <c r="H193" s="468">
        <f>H196</f>
        <v>0</v>
      </c>
      <c r="I193" s="1650">
        <v>0</v>
      </c>
      <c r="J193" s="2164"/>
      <c r="K193" s="704"/>
      <c r="L193" s="704"/>
    </row>
    <row r="194" spans="1:13" ht="96" customHeight="1" x14ac:dyDescent="0.25">
      <c r="A194" s="1693"/>
      <c r="B194" s="2676"/>
      <c r="C194" s="1667" t="s">
        <v>19</v>
      </c>
      <c r="D194" s="468">
        <f>D198</f>
        <v>20487.97</v>
      </c>
      <c r="E194" s="468">
        <v>0</v>
      </c>
      <c r="F194" s="1650">
        <v>0</v>
      </c>
      <c r="G194" s="2675"/>
      <c r="H194" s="468">
        <f>H197</f>
        <v>0</v>
      </c>
      <c r="I194" s="1650">
        <v>0</v>
      </c>
      <c r="J194" s="2164"/>
      <c r="K194" s="704"/>
      <c r="L194" s="704"/>
    </row>
    <row r="195" spans="1:13" ht="120.75" customHeight="1" x14ac:dyDescent="0.25">
      <c r="A195" s="142"/>
      <c r="B195" s="1666"/>
      <c r="C195" s="1667" t="s">
        <v>20</v>
      </c>
      <c r="D195" s="468">
        <f>D199</f>
        <v>20990.38</v>
      </c>
      <c r="E195" s="468">
        <f>E197</f>
        <v>0</v>
      </c>
      <c r="F195" s="1650">
        <v>0</v>
      </c>
      <c r="G195" s="1665"/>
      <c r="H195" s="468">
        <v>0</v>
      </c>
      <c r="I195" s="1650">
        <v>0</v>
      </c>
      <c r="J195" s="1123"/>
      <c r="K195" s="704"/>
      <c r="L195" s="704"/>
    </row>
    <row r="196" spans="1:13" ht="21.75" customHeight="1" x14ac:dyDescent="0.25">
      <c r="A196" s="2669" t="s">
        <v>116</v>
      </c>
      <c r="B196" s="2670" t="s">
        <v>1134</v>
      </c>
      <c r="C196" s="713" t="s">
        <v>15</v>
      </c>
      <c r="D196" s="1429">
        <f>D198+D199+D197</f>
        <v>41478.350000000006</v>
      </c>
      <c r="E196" s="1429">
        <f>E197+E198+E199</f>
        <v>0</v>
      </c>
      <c r="F196" s="376">
        <v>0</v>
      </c>
      <c r="G196" s="1933" t="s">
        <v>1536</v>
      </c>
      <c r="H196" s="1429">
        <f>H197+H198+H199</f>
        <v>0</v>
      </c>
      <c r="I196" s="376">
        <v>0</v>
      </c>
      <c r="J196" s="2173" t="s">
        <v>1384</v>
      </c>
      <c r="K196" s="704"/>
      <c r="L196" s="704"/>
    </row>
    <row r="197" spans="1:13" ht="78" customHeight="1" x14ac:dyDescent="0.25">
      <c r="A197" s="2669"/>
      <c r="B197" s="2670"/>
      <c r="C197" s="713" t="s">
        <v>16</v>
      </c>
      <c r="D197" s="1429">
        <v>0</v>
      </c>
      <c r="E197" s="1676">
        <v>0</v>
      </c>
      <c r="F197" s="1677">
        <v>0</v>
      </c>
      <c r="G197" s="1933"/>
      <c r="H197" s="1676">
        <v>0</v>
      </c>
      <c r="I197" s="1677">
        <v>0</v>
      </c>
      <c r="J197" s="2173"/>
      <c r="K197" s="704"/>
      <c r="L197" s="704"/>
    </row>
    <row r="198" spans="1:13" ht="94.5" customHeight="1" x14ac:dyDescent="0.25">
      <c r="A198" s="2669"/>
      <c r="B198" s="2670"/>
      <c r="C198" s="713" t="s">
        <v>19</v>
      </c>
      <c r="D198" s="1429">
        <v>20487.97</v>
      </c>
      <c r="E198" s="1676">
        <v>0</v>
      </c>
      <c r="F198" s="1677">
        <v>0</v>
      </c>
      <c r="G198" s="1933"/>
      <c r="H198" s="1676">
        <v>0</v>
      </c>
      <c r="I198" s="1677">
        <v>0</v>
      </c>
      <c r="J198" s="2173"/>
      <c r="K198" s="704"/>
      <c r="L198" s="704"/>
    </row>
    <row r="199" spans="1:13" ht="64.5" customHeight="1" x14ac:dyDescent="0.25">
      <c r="A199" s="2669"/>
      <c r="B199" s="2670"/>
      <c r="C199" s="713" t="s">
        <v>20</v>
      </c>
      <c r="D199" s="1429">
        <v>20990.38</v>
      </c>
      <c r="E199" s="1429">
        <v>0</v>
      </c>
      <c r="F199" s="376">
        <v>0</v>
      </c>
      <c r="G199" s="1933"/>
      <c r="H199" s="1429">
        <v>0</v>
      </c>
      <c r="I199" s="376">
        <v>0</v>
      </c>
      <c r="J199" s="2173"/>
      <c r="K199" s="704"/>
      <c r="L199" s="704"/>
    </row>
    <row r="200" spans="1:13" ht="18.75" customHeight="1" x14ac:dyDescent="0.25">
      <c r="A200" s="2654"/>
      <c r="B200" s="2623" t="s">
        <v>636</v>
      </c>
      <c r="C200" s="723" t="s">
        <v>15</v>
      </c>
      <c r="D200" s="1641">
        <f>D202+D201+D203+D204</f>
        <v>1618924.1</v>
      </c>
      <c r="E200" s="1641">
        <f>E201+E202+E203</f>
        <v>1074821.2009999999</v>
      </c>
      <c r="F200" s="1641">
        <f>E200/D200*100</f>
        <v>66.391080409513933</v>
      </c>
      <c r="G200" s="2658"/>
      <c r="H200" s="1641">
        <f>H201+H202+H203</f>
        <v>1071042.8570000001</v>
      </c>
      <c r="I200" s="1641">
        <f>H200/D200*100</f>
        <v>66.157694298330611</v>
      </c>
      <c r="J200" s="2659"/>
      <c r="K200" s="704"/>
      <c r="L200" s="704"/>
    </row>
    <row r="201" spans="1:13" ht="96.75" customHeight="1" x14ac:dyDescent="0.25">
      <c r="A201" s="2654"/>
      <c r="B201" s="2623"/>
      <c r="C201" s="1642" t="s">
        <v>19</v>
      </c>
      <c r="D201" s="470">
        <f>D127+D133+D194</f>
        <v>1573307.9400000002</v>
      </c>
      <c r="E201" s="470">
        <f>E127+E133</f>
        <v>1058089.4109999998</v>
      </c>
      <c r="F201" s="1641">
        <f>E201/D201*100</f>
        <v>67.252531058859319</v>
      </c>
      <c r="G201" s="2658"/>
      <c r="H201" s="470">
        <f>H133</f>
        <v>1067940.804</v>
      </c>
      <c r="I201" s="1641">
        <f>H201/D201*100</f>
        <v>67.878689025112266</v>
      </c>
      <c r="J201" s="2659"/>
      <c r="K201" s="704"/>
      <c r="L201" s="704"/>
    </row>
    <row r="202" spans="1:13" ht="78" customHeight="1" x14ac:dyDescent="0.25">
      <c r="A202" s="2654"/>
      <c r="B202" s="2623"/>
      <c r="C202" s="1642" t="s">
        <v>16</v>
      </c>
      <c r="D202" s="470">
        <f>D134+D193</f>
        <v>4180.0200000000004</v>
      </c>
      <c r="E202" s="470">
        <f>E134</f>
        <v>3358.5600000000004</v>
      </c>
      <c r="F202" s="1641">
        <f>E202/D202*100</f>
        <v>80.347940918942967</v>
      </c>
      <c r="G202" s="2658"/>
      <c r="H202" s="470">
        <f>H134</f>
        <v>720.303</v>
      </c>
      <c r="I202" s="1641">
        <f>H202/D202*100</f>
        <v>17.232046736618482</v>
      </c>
      <c r="J202" s="2659"/>
      <c r="K202" s="704"/>
      <c r="L202" s="704"/>
      <c r="M202" s="77"/>
    </row>
    <row r="203" spans="1:13" ht="95.25" customHeight="1" x14ac:dyDescent="0.25">
      <c r="A203" s="2654"/>
      <c r="B203" s="2623"/>
      <c r="C203" s="1642" t="s">
        <v>509</v>
      </c>
      <c r="D203" s="470">
        <f>D128+D138</f>
        <v>20445.759999999998</v>
      </c>
      <c r="E203" s="470">
        <f>E128+E135</f>
        <v>13373.23</v>
      </c>
      <c r="F203" s="1641">
        <f>E203/D203*100</f>
        <v>65.408329159688861</v>
      </c>
      <c r="G203" s="2658"/>
      <c r="H203" s="470">
        <f>H138</f>
        <v>2381.75</v>
      </c>
      <c r="I203" s="1641">
        <f>H203/D203*100</f>
        <v>11.649114535238603</v>
      </c>
      <c r="J203" s="2659"/>
      <c r="K203" s="704"/>
      <c r="L203" s="704"/>
      <c r="M203" s="77"/>
    </row>
    <row r="204" spans="1:13" ht="88.5" customHeight="1" x14ac:dyDescent="0.25">
      <c r="A204" s="2654"/>
      <c r="B204" s="2623"/>
      <c r="C204" s="1642" t="s">
        <v>20</v>
      </c>
      <c r="D204" s="470">
        <f>D195</f>
        <v>20990.38</v>
      </c>
      <c r="E204" s="470">
        <f>E120</f>
        <v>0</v>
      </c>
      <c r="F204" s="1641">
        <f>E204/D204*100</f>
        <v>0</v>
      </c>
      <c r="G204" s="2658"/>
      <c r="H204" s="470">
        <f>H120</f>
        <v>0</v>
      </c>
      <c r="I204" s="1641">
        <f>H204/D204*100</f>
        <v>0</v>
      </c>
      <c r="J204" s="2659"/>
      <c r="K204" s="704"/>
      <c r="L204" s="704"/>
    </row>
    <row r="205" spans="1:13" s="17" customFormat="1" ht="18.75" hidden="1" customHeight="1" x14ac:dyDescent="0.25">
      <c r="A205" s="1506" t="s">
        <v>1136</v>
      </c>
      <c r="B205" s="1506"/>
      <c r="C205" s="1506"/>
      <c r="D205" s="1506"/>
      <c r="E205" s="1506"/>
      <c r="F205" s="1506"/>
      <c r="G205" s="1506"/>
      <c r="H205" s="1506"/>
      <c r="I205" s="1506"/>
      <c r="J205" s="1506"/>
      <c r="K205" s="706"/>
      <c r="L205" s="706"/>
    </row>
    <row r="206" spans="1:13" s="17" customFormat="1" ht="20.25" hidden="1" customHeight="1" x14ac:dyDescent="0.25">
      <c r="A206" s="2660" t="s">
        <v>9</v>
      </c>
      <c r="B206" s="2663" t="s">
        <v>979</v>
      </c>
      <c r="C206" s="724" t="s">
        <v>15</v>
      </c>
      <c r="D206" s="470">
        <f>D207+D208+D209</f>
        <v>55420</v>
      </c>
      <c r="E206" s="470">
        <f>E207+E208+E209</f>
        <v>0</v>
      </c>
      <c r="F206" s="725">
        <f t="shared" ref="F206:F213" si="35">E206/D206*100</f>
        <v>0</v>
      </c>
      <c r="G206" s="2660"/>
      <c r="H206" s="470">
        <f>H207+H208+H209</f>
        <v>0</v>
      </c>
      <c r="I206" s="725">
        <f t="shared" ref="I206:I213" si="36">H206/D206*100</f>
        <v>0</v>
      </c>
      <c r="J206" s="2666"/>
      <c r="K206" s="706"/>
      <c r="L206" s="706"/>
    </row>
    <row r="207" spans="1:13" s="17" customFormat="1" ht="77.25" hidden="1" customHeight="1" x14ac:dyDescent="0.25">
      <c r="A207" s="2661"/>
      <c r="B207" s="2664"/>
      <c r="C207" s="726" t="s">
        <v>16</v>
      </c>
      <c r="D207" s="470">
        <f t="shared" ref="D207:E209" si="37">D211</f>
        <v>16716.05</v>
      </c>
      <c r="E207" s="470">
        <f t="shared" si="37"/>
        <v>0</v>
      </c>
      <c r="F207" s="725">
        <f t="shared" si="35"/>
        <v>0</v>
      </c>
      <c r="G207" s="2661"/>
      <c r="H207" s="470">
        <f>H211</f>
        <v>0</v>
      </c>
      <c r="I207" s="725">
        <f t="shared" si="36"/>
        <v>0</v>
      </c>
      <c r="J207" s="2667"/>
      <c r="K207" s="706"/>
      <c r="L207" s="706"/>
    </row>
    <row r="208" spans="1:13" s="17" customFormat="1" ht="96.75" hidden="1" customHeight="1" x14ac:dyDescent="0.25">
      <c r="A208" s="2661"/>
      <c r="B208" s="2664"/>
      <c r="C208" s="724" t="s">
        <v>529</v>
      </c>
      <c r="D208" s="470">
        <f t="shared" si="37"/>
        <v>9608.4500000000007</v>
      </c>
      <c r="E208" s="470">
        <f t="shared" si="37"/>
        <v>0</v>
      </c>
      <c r="F208" s="725">
        <f t="shared" si="35"/>
        <v>0</v>
      </c>
      <c r="G208" s="2661"/>
      <c r="H208" s="470">
        <f>H212</f>
        <v>0</v>
      </c>
      <c r="I208" s="725">
        <f t="shared" si="36"/>
        <v>0</v>
      </c>
      <c r="J208" s="2667"/>
      <c r="K208" s="706"/>
      <c r="L208" s="706"/>
    </row>
    <row r="209" spans="1:12" s="17" customFormat="1" ht="60" hidden="1" customHeight="1" x14ac:dyDescent="0.25">
      <c r="A209" s="2662"/>
      <c r="B209" s="2665"/>
      <c r="C209" s="726" t="s">
        <v>20</v>
      </c>
      <c r="D209" s="470">
        <f t="shared" si="37"/>
        <v>29095.5</v>
      </c>
      <c r="E209" s="470">
        <f t="shared" si="37"/>
        <v>0</v>
      </c>
      <c r="F209" s="725">
        <f t="shared" si="35"/>
        <v>0</v>
      </c>
      <c r="G209" s="2662"/>
      <c r="H209" s="470">
        <f>H213</f>
        <v>0</v>
      </c>
      <c r="I209" s="725">
        <f t="shared" si="36"/>
        <v>0</v>
      </c>
      <c r="J209" s="2668"/>
      <c r="K209" s="706"/>
      <c r="L209" s="706"/>
    </row>
    <row r="210" spans="1:12" s="17" customFormat="1" ht="18.75" hidden="1" customHeight="1" x14ac:dyDescent="0.25">
      <c r="A210" s="2648" t="s">
        <v>10</v>
      </c>
      <c r="B210" s="2651" t="s">
        <v>980</v>
      </c>
      <c r="C210" s="727" t="s">
        <v>15</v>
      </c>
      <c r="D210" s="728">
        <f>D211+D212+D213</f>
        <v>55420</v>
      </c>
      <c r="E210" s="728">
        <f>E211+E212+E213</f>
        <v>0</v>
      </c>
      <c r="F210" s="729">
        <f t="shared" si="35"/>
        <v>0</v>
      </c>
      <c r="G210" s="2652" t="s">
        <v>925</v>
      </c>
      <c r="H210" s="728">
        <f>H211+H212++H213</f>
        <v>0</v>
      </c>
      <c r="I210" s="729">
        <f t="shared" si="36"/>
        <v>0</v>
      </c>
      <c r="J210" s="2653"/>
      <c r="K210" s="706"/>
      <c r="L210" s="706"/>
    </row>
    <row r="211" spans="1:12" s="17" customFormat="1" ht="78" hidden="1" customHeight="1" x14ac:dyDescent="0.25">
      <c r="A211" s="2648"/>
      <c r="B211" s="2651"/>
      <c r="C211" s="1513" t="s">
        <v>16</v>
      </c>
      <c r="D211" s="728">
        <v>16716.05</v>
      </c>
      <c r="E211" s="728">
        <v>0</v>
      </c>
      <c r="F211" s="729">
        <f t="shared" si="35"/>
        <v>0</v>
      </c>
      <c r="G211" s="2652"/>
      <c r="H211" s="728">
        <v>0</v>
      </c>
      <c r="I211" s="729">
        <f t="shared" si="36"/>
        <v>0</v>
      </c>
      <c r="J211" s="2653"/>
      <c r="K211" s="706"/>
      <c r="L211" s="706"/>
    </row>
    <row r="212" spans="1:12" s="17" customFormat="1" ht="93.75" hidden="1" x14ac:dyDescent="0.25">
      <c r="A212" s="2648"/>
      <c r="B212" s="2651"/>
      <c r="C212" s="727" t="s">
        <v>529</v>
      </c>
      <c r="D212" s="728">
        <v>9608.4500000000007</v>
      </c>
      <c r="E212" s="728">
        <v>0</v>
      </c>
      <c r="F212" s="729">
        <f t="shared" si="35"/>
        <v>0</v>
      </c>
      <c r="G212" s="2652"/>
      <c r="H212" s="728">
        <v>0</v>
      </c>
      <c r="I212" s="729">
        <f t="shared" si="36"/>
        <v>0</v>
      </c>
      <c r="J212" s="2653"/>
      <c r="K212" s="706"/>
      <c r="L212" s="706"/>
    </row>
    <row r="213" spans="1:12" s="17" customFormat="1" ht="38.25" hidden="1" customHeight="1" x14ac:dyDescent="0.25">
      <c r="A213" s="730"/>
      <c r="B213" s="731"/>
      <c r="C213" s="1513" t="s">
        <v>20</v>
      </c>
      <c r="D213" s="728">
        <v>29095.5</v>
      </c>
      <c r="E213" s="728">
        <v>0</v>
      </c>
      <c r="F213" s="729">
        <f t="shared" si="35"/>
        <v>0</v>
      </c>
      <c r="G213" s="731"/>
      <c r="H213" s="728">
        <v>0</v>
      </c>
      <c r="I213" s="729">
        <f t="shared" si="36"/>
        <v>0</v>
      </c>
      <c r="J213" s="731"/>
      <c r="K213" s="706"/>
      <c r="L213" s="706">
        <v>0</v>
      </c>
    </row>
    <row r="214" spans="1:12" ht="16.5" hidden="1" customHeight="1" x14ac:dyDescent="0.25">
      <c r="A214" s="2654" t="s">
        <v>12</v>
      </c>
      <c r="B214" s="2655" t="s">
        <v>531</v>
      </c>
      <c r="C214" s="726" t="s">
        <v>15</v>
      </c>
      <c r="D214" s="470">
        <f>D215+D216</f>
        <v>500</v>
      </c>
      <c r="E214" s="470">
        <f>E215+E216</f>
        <v>0</v>
      </c>
      <c r="F214" s="725">
        <v>0</v>
      </c>
      <c r="G214" s="2656"/>
      <c r="H214" s="470">
        <f>H215+H216+H217</f>
        <v>0</v>
      </c>
      <c r="I214" s="725">
        <v>0</v>
      </c>
      <c r="J214" s="2657"/>
      <c r="K214" s="704"/>
      <c r="L214" s="704" t="s">
        <v>511</v>
      </c>
    </row>
    <row r="215" spans="1:12" ht="75" hidden="1" customHeight="1" x14ac:dyDescent="0.25">
      <c r="A215" s="2654"/>
      <c r="B215" s="2655"/>
      <c r="C215" s="726" t="s">
        <v>16</v>
      </c>
      <c r="D215" s="470">
        <f>D229</f>
        <v>0</v>
      </c>
      <c r="E215" s="470">
        <f>E229</f>
        <v>0</v>
      </c>
      <c r="F215" s="725">
        <v>0</v>
      </c>
      <c r="G215" s="2656"/>
      <c r="H215" s="470">
        <f>H229</f>
        <v>0</v>
      </c>
      <c r="I215" s="725">
        <v>0</v>
      </c>
      <c r="J215" s="2657"/>
      <c r="K215" s="704"/>
      <c r="L215" s="704"/>
    </row>
    <row r="216" spans="1:12" ht="92.25" hidden="1" customHeight="1" x14ac:dyDescent="0.25">
      <c r="A216" s="2654"/>
      <c r="B216" s="2655"/>
      <c r="C216" s="726" t="s">
        <v>529</v>
      </c>
      <c r="D216" s="469">
        <f>D217+D230</f>
        <v>500</v>
      </c>
      <c r="E216" s="469">
        <f>E217+E230</f>
        <v>0</v>
      </c>
      <c r="F216" s="725">
        <v>0</v>
      </c>
      <c r="G216" s="2656"/>
      <c r="H216" s="469">
        <f>H217+H230</f>
        <v>0</v>
      </c>
      <c r="I216" s="725">
        <v>0</v>
      </c>
      <c r="J216" s="2657"/>
      <c r="K216" s="704"/>
      <c r="L216" s="704"/>
    </row>
    <row r="217" spans="1:12" ht="90" hidden="1" customHeight="1" x14ac:dyDescent="0.25">
      <c r="A217" s="1490" t="s">
        <v>66</v>
      </c>
      <c r="B217" s="732" t="s">
        <v>981</v>
      </c>
      <c r="C217" s="713" t="s">
        <v>19</v>
      </c>
      <c r="D217" s="733">
        <f>D219</f>
        <v>500</v>
      </c>
      <c r="E217" s="733">
        <f>E219</f>
        <v>0</v>
      </c>
      <c r="F217" s="729">
        <v>0</v>
      </c>
      <c r="G217" s="734" t="s">
        <v>530</v>
      </c>
      <c r="H217" s="733">
        <f>H219</f>
        <v>0</v>
      </c>
      <c r="I217" s="729">
        <v>0</v>
      </c>
      <c r="J217" s="735"/>
      <c r="K217" s="704"/>
      <c r="L217" s="704"/>
    </row>
    <row r="218" spans="1:12" ht="75.75" hidden="1" customHeight="1" x14ac:dyDescent="0.25">
      <c r="A218" s="1490" t="s">
        <v>85</v>
      </c>
      <c r="B218" s="1519" t="s">
        <v>532</v>
      </c>
      <c r="C218" s="1516" t="s">
        <v>926</v>
      </c>
      <c r="D218" s="1517"/>
      <c r="E218" s="1517"/>
      <c r="F218" s="1517"/>
      <c r="G218" s="1517"/>
      <c r="H218" s="1517"/>
      <c r="I218" s="1517"/>
      <c r="J218" s="1518"/>
      <c r="K218" s="704"/>
      <c r="L218" s="704"/>
    </row>
    <row r="219" spans="1:12" ht="16.5" hidden="1" customHeight="1" x14ac:dyDescent="0.25">
      <c r="A219" s="2648" t="s">
        <v>86</v>
      </c>
      <c r="B219" s="2649" t="s">
        <v>69</v>
      </c>
      <c r="C219" s="720" t="s">
        <v>15</v>
      </c>
      <c r="D219" s="733">
        <f>D220</f>
        <v>500</v>
      </c>
      <c r="E219" s="733">
        <f>E220+E221</f>
        <v>0</v>
      </c>
      <c r="F219" s="729">
        <v>0</v>
      </c>
      <c r="G219" s="2634" t="s">
        <v>533</v>
      </c>
      <c r="H219" s="733">
        <f>H220</f>
        <v>0</v>
      </c>
      <c r="I219" s="729">
        <v>0</v>
      </c>
      <c r="J219" s="2645"/>
      <c r="K219" s="704"/>
      <c r="L219" s="704"/>
    </row>
    <row r="220" spans="1:12" ht="94.5" hidden="1" customHeight="1" x14ac:dyDescent="0.25">
      <c r="A220" s="2648"/>
      <c r="B220" s="2649"/>
      <c r="C220" s="720" t="s">
        <v>19</v>
      </c>
      <c r="D220" s="733">
        <f>D221+D222+D224+D226+D227</f>
        <v>500</v>
      </c>
      <c r="E220" s="733">
        <f>E221+E222+E224+E226+E227</f>
        <v>0</v>
      </c>
      <c r="F220" s="729">
        <v>0</v>
      </c>
      <c r="G220" s="2635"/>
      <c r="H220" s="733">
        <f>H221+H222+H224+H226+H227</f>
        <v>0</v>
      </c>
      <c r="I220" s="729">
        <v>0</v>
      </c>
      <c r="J220" s="2647"/>
      <c r="K220" s="704"/>
      <c r="L220" s="704"/>
    </row>
    <row r="221" spans="1:12" ht="96" hidden="1" customHeight="1" x14ac:dyDescent="0.25">
      <c r="A221" s="1490" t="s">
        <v>385</v>
      </c>
      <c r="B221" s="732" t="s">
        <v>534</v>
      </c>
      <c r="C221" s="720" t="s">
        <v>19</v>
      </c>
      <c r="D221" s="733">
        <v>0</v>
      </c>
      <c r="E221" s="733">
        <v>0</v>
      </c>
      <c r="F221" s="729">
        <v>0</v>
      </c>
      <c r="G221" s="2650"/>
      <c r="H221" s="733">
        <v>0</v>
      </c>
      <c r="I221" s="729">
        <v>0</v>
      </c>
      <c r="J221" s="2650" t="s">
        <v>406</v>
      </c>
      <c r="K221" s="704"/>
      <c r="L221" s="704"/>
    </row>
    <row r="222" spans="1:12" ht="19.5" hidden="1" customHeight="1" x14ac:dyDescent="0.25">
      <c r="A222" s="2648" t="s">
        <v>386</v>
      </c>
      <c r="B222" s="2650" t="s">
        <v>535</v>
      </c>
      <c r="C222" s="720" t="s">
        <v>15</v>
      </c>
      <c r="D222" s="733">
        <f>D223</f>
        <v>0</v>
      </c>
      <c r="E222" s="733">
        <f>E223</f>
        <v>0</v>
      </c>
      <c r="F222" s="729">
        <v>0</v>
      </c>
      <c r="G222" s="2650"/>
      <c r="H222" s="733">
        <f>H223</f>
        <v>0</v>
      </c>
      <c r="I222" s="729">
        <v>0</v>
      </c>
      <c r="J222" s="2650"/>
      <c r="K222" s="704"/>
      <c r="L222" s="704"/>
    </row>
    <row r="223" spans="1:12" ht="97.5" hidden="1" customHeight="1" x14ac:dyDescent="0.25">
      <c r="A223" s="2648"/>
      <c r="B223" s="2650"/>
      <c r="C223" s="720" t="s">
        <v>19</v>
      </c>
      <c r="D223" s="733">
        <v>0</v>
      </c>
      <c r="E223" s="733">
        <v>0</v>
      </c>
      <c r="F223" s="729">
        <v>0</v>
      </c>
      <c r="G223" s="2650"/>
      <c r="H223" s="733">
        <v>0</v>
      </c>
      <c r="I223" s="729">
        <v>0</v>
      </c>
      <c r="J223" s="2650"/>
      <c r="K223" s="704"/>
      <c r="L223" s="704"/>
    </row>
    <row r="224" spans="1:12" ht="22.5" hidden="1" customHeight="1" x14ac:dyDescent="0.25">
      <c r="A224" s="2628" t="s">
        <v>387</v>
      </c>
      <c r="B224" s="2630" t="s">
        <v>590</v>
      </c>
      <c r="C224" s="713" t="s">
        <v>15</v>
      </c>
      <c r="D224" s="733">
        <f>D225</f>
        <v>0</v>
      </c>
      <c r="E224" s="733">
        <f>E225</f>
        <v>0</v>
      </c>
      <c r="F224" s="729">
        <v>0</v>
      </c>
      <c r="G224" s="2632"/>
      <c r="H224" s="733">
        <f>H225</f>
        <v>0</v>
      </c>
      <c r="I224" s="729">
        <v>0</v>
      </c>
      <c r="J224" s="2634" t="s">
        <v>406</v>
      </c>
      <c r="K224" s="704"/>
      <c r="L224" s="704"/>
    </row>
    <row r="225" spans="1:12" ht="90" hidden="1" customHeight="1" x14ac:dyDescent="0.25">
      <c r="A225" s="2629"/>
      <c r="B225" s="2631"/>
      <c r="C225" s="713" t="s">
        <v>19</v>
      </c>
      <c r="D225" s="733">
        <v>0</v>
      </c>
      <c r="E225" s="733">
        <v>0</v>
      </c>
      <c r="F225" s="729">
        <v>0</v>
      </c>
      <c r="G225" s="2633"/>
      <c r="H225" s="733">
        <v>0</v>
      </c>
      <c r="I225" s="729">
        <v>0</v>
      </c>
      <c r="J225" s="2635"/>
      <c r="K225" s="704"/>
      <c r="L225" s="704"/>
    </row>
    <row r="226" spans="1:12" ht="156" hidden="1" customHeight="1" x14ac:dyDescent="0.25">
      <c r="A226" s="1490" t="s">
        <v>388</v>
      </c>
      <c r="B226" s="1519" t="s">
        <v>81</v>
      </c>
      <c r="C226" s="713" t="s">
        <v>19</v>
      </c>
      <c r="D226" s="733">
        <v>0</v>
      </c>
      <c r="E226" s="733">
        <v>0</v>
      </c>
      <c r="F226" s="729">
        <v>0</v>
      </c>
      <c r="G226" s="1463"/>
      <c r="H226" s="733">
        <v>0</v>
      </c>
      <c r="I226" s="729">
        <v>0</v>
      </c>
      <c r="J226" s="1514" t="s">
        <v>406</v>
      </c>
      <c r="K226" s="704"/>
      <c r="L226" s="704"/>
    </row>
    <row r="227" spans="1:12" ht="112.5" hidden="1" customHeight="1" x14ac:dyDescent="0.25">
      <c r="A227" s="1490" t="s">
        <v>389</v>
      </c>
      <c r="B227" s="1521" t="s">
        <v>536</v>
      </c>
      <c r="C227" s="1487" t="s">
        <v>19</v>
      </c>
      <c r="D227" s="736">
        <v>500</v>
      </c>
      <c r="E227" s="736">
        <v>0</v>
      </c>
      <c r="F227" s="737">
        <v>0</v>
      </c>
      <c r="G227" s="1520"/>
      <c r="H227" s="736">
        <v>0</v>
      </c>
      <c r="I227" s="737">
        <v>0</v>
      </c>
      <c r="J227" s="1520" t="s">
        <v>927</v>
      </c>
      <c r="K227" s="704"/>
      <c r="L227" s="704"/>
    </row>
    <row r="228" spans="1:12" s="17" customFormat="1" ht="18.75" hidden="1" customHeight="1" x14ac:dyDescent="0.25">
      <c r="A228" s="2636" t="s">
        <v>67</v>
      </c>
      <c r="B228" s="2639" t="s">
        <v>928</v>
      </c>
      <c r="C228" s="713" t="s">
        <v>15</v>
      </c>
      <c r="D228" s="733">
        <f>D229+D230</f>
        <v>0</v>
      </c>
      <c r="E228" s="733">
        <v>0</v>
      </c>
      <c r="F228" s="729">
        <v>0</v>
      </c>
      <c r="G228" s="2642"/>
      <c r="H228" s="733">
        <f>H229+H230</f>
        <v>0</v>
      </c>
      <c r="I228" s="729">
        <v>0</v>
      </c>
      <c r="J228" s="2645" t="s">
        <v>543</v>
      </c>
      <c r="K228" s="706"/>
      <c r="L228" s="706"/>
    </row>
    <row r="229" spans="1:12" s="17" customFormat="1" ht="75" hidden="1" x14ac:dyDescent="0.25">
      <c r="A229" s="2637"/>
      <c r="B229" s="2640"/>
      <c r="C229" s="267" t="s">
        <v>16</v>
      </c>
      <c r="D229" s="733">
        <v>0</v>
      </c>
      <c r="E229" s="733">
        <v>0</v>
      </c>
      <c r="F229" s="729">
        <v>0</v>
      </c>
      <c r="G229" s="2643"/>
      <c r="H229" s="733">
        <v>0</v>
      </c>
      <c r="I229" s="729">
        <v>0</v>
      </c>
      <c r="J229" s="2646"/>
      <c r="K229" s="706"/>
      <c r="L229" s="706"/>
    </row>
    <row r="230" spans="1:12" s="17" customFormat="1" ht="88.5" hidden="1" customHeight="1" x14ac:dyDescent="0.25">
      <c r="A230" s="2638"/>
      <c r="B230" s="2641"/>
      <c r="C230" s="267" t="s">
        <v>19</v>
      </c>
      <c r="D230" s="733">
        <v>0</v>
      </c>
      <c r="E230" s="733">
        <v>0</v>
      </c>
      <c r="F230" s="729">
        <v>0</v>
      </c>
      <c r="G230" s="2644"/>
      <c r="H230" s="733">
        <v>0</v>
      </c>
      <c r="I230" s="729">
        <v>0</v>
      </c>
      <c r="J230" s="2647"/>
      <c r="K230" s="706"/>
      <c r="L230" s="706"/>
    </row>
    <row r="231" spans="1:12" ht="17.25" hidden="1" customHeight="1" x14ac:dyDescent="0.25">
      <c r="A231" s="2626"/>
      <c r="B231" s="2623" t="s">
        <v>638</v>
      </c>
      <c r="C231" s="1511" t="s">
        <v>15</v>
      </c>
      <c r="D231" s="1427">
        <f>D232+D233+D234</f>
        <v>55920</v>
      </c>
      <c r="E231" s="1427">
        <f>E232+E233+E234</f>
        <v>0</v>
      </c>
      <c r="F231" s="725">
        <f>E231/D231*100</f>
        <v>0</v>
      </c>
      <c r="G231" s="2627"/>
      <c r="H231" s="1427">
        <f>H232+H233+H234</f>
        <v>0</v>
      </c>
      <c r="I231" s="725">
        <f>H231/D231*100</f>
        <v>0</v>
      </c>
      <c r="J231" s="2627"/>
      <c r="K231" s="704"/>
      <c r="L231" s="704"/>
    </row>
    <row r="232" spans="1:12" ht="72.75" hidden="1" customHeight="1" x14ac:dyDescent="0.25">
      <c r="A232" s="2626"/>
      <c r="B232" s="2623"/>
      <c r="C232" s="268" t="s">
        <v>16</v>
      </c>
      <c r="D232" s="1427">
        <f>D207+D215</f>
        <v>16716.05</v>
      </c>
      <c r="E232" s="1427">
        <f>E207+E215</f>
        <v>0</v>
      </c>
      <c r="F232" s="725">
        <f>E232/D232*100</f>
        <v>0</v>
      </c>
      <c r="G232" s="2627"/>
      <c r="H232" s="1427">
        <f>H207+H215</f>
        <v>0</v>
      </c>
      <c r="I232" s="725">
        <f>H232/D232*100</f>
        <v>0</v>
      </c>
      <c r="J232" s="2627"/>
      <c r="K232" s="704"/>
      <c r="L232" s="704"/>
    </row>
    <row r="233" spans="1:12" ht="91.5" hidden="1" customHeight="1" x14ac:dyDescent="0.25">
      <c r="A233" s="2626"/>
      <c r="B233" s="2623"/>
      <c r="C233" s="268" t="s">
        <v>529</v>
      </c>
      <c r="D233" s="1427">
        <f>D208+D216</f>
        <v>10108.450000000001</v>
      </c>
      <c r="E233" s="1427">
        <f>E208+E216</f>
        <v>0</v>
      </c>
      <c r="F233" s="725">
        <f>E233/D233*100</f>
        <v>0</v>
      </c>
      <c r="G233" s="2627"/>
      <c r="H233" s="1427">
        <f>H208+H216</f>
        <v>0</v>
      </c>
      <c r="I233" s="725">
        <f>H233/D233*100</f>
        <v>0</v>
      </c>
      <c r="J233" s="2627"/>
      <c r="K233" s="704"/>
      <c r="L233" s="704"/>
    </row>
    <row r="234" spans="1:12" ht="54" hidden="1" customHeight="1" x14ac:dyDescent="0.25">
      <c r="A234" s="2626"/>
      <c r="B234" s="2623"/>
      <c r="C234" s="268" t="s">
        <v>20</v>
      </c>
      <c r="D234" s="1427">
        <f>D209</f>
        <v>29095.5</v>
      </c>
      <c r="E234" s="1427">
        <f>E209</f>
        <v>0</v>
      </c>
      <c r="F234" s="725">
        <f>E234/D234*100</f>
        <v>0</v>
      </c>
      <c r="G234" s="2627"/>
      <c r="H234" s="1427">
        <f>H209</f>
        <v>0</v>
      </c>
      <c r="I234" s="725">
        <f>H234/D234*100</f>
        <v>0</v>
      </c>
      <c r="J234" s="2627"/>
      <c r="K234" s="704"/>
      <c r="L234" s="704"/>
    </row>
    <row r="235" spans="1:12" s="17" customFormat="1" ht="45.75" customHeight="1" x14ac:dyDescent="0.25">
      <c r="A235" s="2622" t="s">
        <v>1137</v>
      </c>
      <c r="B235" s="2622"/>
      <c r="C235" s="2622"/>
      <c r="D235" s="2622"/>
      <c r="E235" s="2622"/>
      <c r="F235" s="2622"/>
      <c r="G235" s="2622"/>
      <c r="H235" s="2622"/>
      <c r="I235" s="2622"/>
      <c r="J235" s="2622"/>
      <c r="K235" s="706"/>
      <c r="L235" s="706"/>
    </row>
    <row r="236" spans="1:12" s="17" customFormat="1" ht="102" customHeight="1" x14ac:dyDescent="0.25">
      <c r="A236" s="1639" t="s">
        <v>8</v>
      </c>
      <c r="B236" s="726" t="s">
        <v>700</v>
      </c>
      <c r="C236" s="268" t="s">
        <v>19</v>
      </c>
      <c r="D236" s="1641">
        <f>D237</f>
        <v>108308.89</v>
      </c>
      <c r="E236" s="1641">
        <f>E237</f>
        <v>78761.236000000004</v>
      </c>
      <c r="F236" s="470">
        <f t="shared" ref="F236:F243" si="38">E236/D236*100</f>
        <v>72.719087048163829</v>
      </c>
      <c r="G236" s="1640"/>
      <c r="H236" s="1641">
        <f>H237</f>
        <v>78761.236000000004</v>
      </c>
      <c r="I236" s="470">
        <f t="shared" ref="I236:I243" si="39">H236/D236*100</f>
        <v>72.719087048163829</v>
      </c>
      <c r="J236" s="791"/>
      <c r="K236" s="706"/>
      <c r="L236" s="706"/>
    </row>
    <row r="237" spans="1:12" s="17" customFormat="1" ht="349.5" customHeight="1" x14ac:dyDescent="0.25">
      <c r="A237" s="1586" t="s">
        <v>10</v>
      </c>
      <c r="B237" s="1513" t="s">
        <v>1138</v>
      </c>
      <c r="C237" s="267" t="s">
        <v>19</v>
      </c>
      <c r="D237" s="733">
        <v>108308.89</v>
      </c>
      <c r="E237" s="733">
        <v>78761.236000000004</v>
      </c>
      <c r="F237" s="728">
        <f t="shared" si="38"/>
        <v>72.719087048163829</v>
      </c>
      <c r="G237" s="1587" t="s">
        <v>2004</v>
      </c>
      <c r="H237" s="733">
        <f>E237</f>
        <v>78761.236000000004</v>
      </c>
      <c r="I237" s="728">
        <f t="shared" si="39"/>
        <v>72.719087048163829</v>
      </c>
      <c r="J237" s="1588"/>
      <c r="K237" s="706"/>
      <c r="L237" s="706"/>
    </row>
    <row r="238" spans="1:12" s="17" customFormat="1" ht="297" customHeight="1" x14ac:dyDescent="0.25">
      <c r="A238" s="1639"/>
      <c r="B238" s="724" t="s">
        <v>638</v>
      </c>
      <c r="C238" s="808" t="s">
        <v>19</v>
      </c>
      <c r="D238" s="1641">
        <f>D236</f>
        <v>108308.89</v>
      </c>
      <c r="E238" s="1641">
        <f>E236</f>
        <v>78761.236000000004</v>
      </c>
      <c r="F238" s="470">
        <f t="shared" si="38"/>
        <v>72.719087048163829</v>
      </c>
      <c r="G238" s="1640"/>
      <c r="H238" s="1641">
        <f>H236</f>
        <v>78761.236000000004</v>
      </c>
      <c r="I238" s="470">
        <f t="shared" si="39"/>
        <v>72.719087048163829</v>
      </c>
      <c r="J238" s="791"/>
      <c r="K238" s="706"/>
      <c r="L238" s="706"/>
    </row>
    <row r="239" spans="1:12" ht="18.75" customHeight="1" x14ac:dyDescent="0.25">
      <c r="A239" s="2623"/>
      <c r="B239" s="2624" t="s">
        <v>23</v>
      </c>
      <c r="C239" s="1642" t="s">
        <v>15</v>
      </c>
      <c r="D239" s="1641">
        <f>D240+D241+D243+D242</f>
        <v>2411281.58</v>
      </c>
      <c r="E239" s="1641">
        <f>E240+E241+E242+E243</f>
        <v>1453751.9869999997</v>
      </c>
      <c r="F239" s="470">
        <f t="shared" si="38"/>
        <v>60.289598654007037</v>
      </c>
      <c r="G239" s="2625"/>
      <c r="H239" s="1641">
        <f>H240+H241+H242+H243</f>
        <v>1427913.4029999999</v>
      </c>
      <c r="I239" s="470">
        <f t="shared" si="39"/>
        <v>59.218028074514628</v>
      </c>
      <c r="J239" s="2625"/>
      <c r="K239" s="704"/>
      <c r="L239" s="704"/>
    </row>
    <row r="240" spans="1:12" ht="93.75" customHeight="1" x14ac:dyDescent="0.25">
      <c r="A240" s="2623"/>
      <c r="B240" s="2624"/>
      <c r="C240" s="1642" t="s">
        <v>529</v>
      </c>
      <c r="D240" s="1641">
        <f>D115+D201+D238</f>
        <v>2276106.7800000003</v>
      </c>
      <c r="E240" s="1641">
        <f>E115+E201+E238</f>
        <v>1399967.5069999998</v>
      </c>
      <c r="F240" s="470">
        <f t="shared" si="38"/>
        <v>61.507110268350395</v>
      </c>
      <c r="G240" s="2625"/>
      <c r="H240" s="1641">
        <f>H115+H201+H238</f>
        <v>1409598.3</v>
      </c>
      <c r="I240" s="470">
        <f t="shared" si="39"/>
        <v>61.930235979526401</v>
      </c>
      <c r="J240" s="2625"/>
      <c r="K240" s="704"/>
      <c r="L240" s="711"/>
    </row>
    <row r="241" spans="1:16136" ht="81" customHeight="1" x14ac:dyDescent="0.25">
      <c r="A241" s="2623"/>
      <c r="B241" s="2624"/>
      <c r="C241" s="1642" t="s">
        <v>16</v>
      </c>
      <c r="D241" s="1641">
        <f>D114+D202</f>
        <v>93738.66</v>
      </c>
      <c r="E241" s="1641">
        <f>E114+E202</f>
        <v>40411.25</v>
      </c>
      <c r="F241" s="470">
        <f t="shared" si="38"/>
        <v>43.110547985217622</v>
      </c>
      <c r="G241" s="2625"/>
      <c r="H241" s="1641">
        <f>H114+H202</f>
        <v>15933.352999999999</v>
      </c>
      <c r="I241" s="470">
        <f t="shared" si="39"/>
        <v>16.997632566968633</v>
      </c>
      <c r="J241" s="2625"/>
      <c r="K241" s="704"/>
      <c r="L241" s="704"/>
    </row>
    <row r="242" spans="1:16136" ht="94.5" customHeight="1" x14ac:dyDescent="0.25">
      <c r="A242" s="2623"/>
      <c r="B242" s="2624"/>
      <c r="C242" s="1642" t="s">
        <v>509</v>
      </c>
      <c r="D242" s="1641">
        <f>D203</f>
        <v>20445.759999999998</v>
      </c>
      <c r="E242" s="1641">
        <f>E203</f>
        <v>13373.23</v>
      </c>
      <c r="F242" s="470">
        <f t="shared" si="38"/>
        <v>65.408329159688861</v>
      </c>
      <c r="G242" s="2625"/>
      <c r="H242" s="1641">
        <f>H203</f>
        <v>2381.75</v>
      </c>
      <c r="I242" s="470">
        <f t="shared" si="39"/>
        <v>11.649114535238603</v>
      </c>
      <c r="J242" s="2625"/>
      <c r="K242" s="704"/>
      <c r="L242" s="704"/>
    </row>
    <row r="243" spans="1:16136" ht="59.25" customHeight="1" x14ac:dyDescent="0.25">
      <c r="A243" s="2623"/>
      <c r="B243" s="2624"/>
      <c r="C243" s="1642" t="s">
        <v>20</v>
      </c>
      <c r="D243" s="1641">
        <f>D204</f>
        <v>20990.38</v>
      </c>
      <c r="E243" s="1641">
        <f>E204</f>
        <v>0</v>
      </c>
      <c r="F243" s="470">
        <f t="shared" si="38"/>
        <v>0</v>
      </c>
      <c r="G243" s="2625"/>
      <c r="H243" s="1641">
        <v>0</v>
      </c>
      <c r="I243" s="470">
        <f t="shared" si="39"/>
        <v>0</v>
      </c>
      <c r="J243" s="2625"/>
      <c r="K243" s="711"/>
      <c r="L243" s="704"/>
    </row>
    <row r="245" spans="1:16136" x14ac:dyDescent="0.25">
      <c r="H245" s="741"/>
    </row>
    <row r="246" spans="1:16136" x14ac:dyDescent="0.25">
      <c r="D246" s="741"/>
      <c r="E246" s="741"/>
    </row>
    <row r="247" spans="1:16136" x14ac:dyDescent="0.25">
      <c r="D247" s="741"/>
      <c r="H247" s="741"/>
    </row>
    <row r="249" spans="1:16136" s="738" customFormat="1" x14ac:dyDescent="0.25">
      <c r="B249" s="739"/>
      <c r="C249" s="739"/>
      <c r="D249" s="742"/>
      <c r="G249" s="740"/>
      <c r="J249" s="740"/>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c r="IY249" s="14"/>
      <c r="IZ249" s="14"/>
      <c r="JA249" s="14"/>
      <c r="JB249" s="14"/>
      <c r="JC249" s="14"/>
      <c r="JD249" s="14"/>
      <c r="JE249" s="14"/>
      <c r="JF249" s="14"/>
      <c r="JG249" s="14"/>
      <c r="JH249" s="14"/>
      <c r="JI249" s="14"/>
      <c r="JJ249" s="14"/>
      <c r="JK249" s="14"/>
      <c r="JL249" s="14"/>
      <c r="JM249" s="14"/>
      <c r="JN249" s="14"/>
      <c r="JO249" s="14"/>
      <c r="JP249" s="14"/>
      <c r="JQ249" s="14"/>
      <c r="JR249" s="14"/>
      <c r="JS249" s="14"/>
      <c r="JT249" s="14"/>
      <c r="JU249" s="14"/>
      <c r="JV249" s="14"/>
      <c r="JW249" s="14"/>
      <c r="JX249" s="14"/>
      <c r="JY249" s="14"/>
      <c r="JZ249" s="14"/>
      <c r="KA249" s="14"/>
      <c r="KB249" s="14"/>
      <c r="KC249" s="14"/>
      <c r="KD249" s="14"/>
      <c r="KE249" s="14"/>
      <c r="KF249" s="14"/>
      <c r="KG249" s="14"/>
      <c r="KH249" s="14"/>
      <c r="KI249" s="14"/>
      <c r="KJ249" s="14"/>
      <c r="KK249" s="14"/>
      <c r="KL249" s="14"/>
      <c r="KM249" s="14"/>
      <c r="KN249" s="14"/>
      <c r="KO249" s="14"/>
      <c r="KP249" s="14"/>
      <c r="KQ249" s="14"/>
      <c r="KR249" s="14"/>
      <c r="KS249" s="14"/>
      <c r="KT249" s="14"/>
      <c r="KU249" s="14"/>
      <c r="KV249" s="14"/>
      <c r="KW249" s="14"/>
      <c r="KX249" s="14"/>
      <c r="KY249" s="14"/>
      <c r="KZ249" s="14"/>
      <c r="LA249" s="14"/>
      <c r="LB249" s="14"/>
      <c r="LC249" s="14"/>
      <c r="LD249" s="14"/>
      <c r="LE249" s="14"/>
      <c r="LF249" s="14"/>
      <c r="LG249" s="14"/>
      <c r="LH249" s="14"/>
      <c r="LI249" s="14"/>
      <c r="LJ249" s="14"/>
      <c r="LK249" s="14"/>
      <c r="LL249" s="14"/>
      <c r="LM249" s="14"/>
      <c r="LN249" s="14"/>
      <c r="LO249" s="14"/>
      <c r="LP249" s="14"/>
      <c r="LQ249" s="14"/>
      <c r="LR249" s="14"/>
      <c r="LS249" s="14"/>
      <c r="LT249" s="14"/>
      <c r="LU249" s="14"/>
      <c r="LV249" s="14"/>
      <c r="LW249" s="14"/>
      <c r="LX249" s="14"/>
      <c r="LY249" s="14"/>
      <c r="LZ249" s="14"/>
      <c r="MA249" s="14"/>
      <c r="MB249" s="14"/>
      <c r="MC249" s="14"/>
      <c r="MD249" s="14"/>
      <c r="ME249" s="14"/>
      <c r="MF249" s="14"/>
      <c r="MG249" s="14"/>
      <c r="MH249" s="14"/>
      <c r="MI249" s="14"/>
      <c r="MJ249" s="14"/>
      <c r="MK249" s="14"/>
      <c r="ML249" s="14"/>
      <c r="MM249" s="14"/>
      <c r="MN249" s="14"/>
      <c r="MO249" s="14"/>
      <c r="MP249" s="14"/>
      <c r="MQ249" s="14"/>
      <c r="MR249" s="14"/>
      <c r="MS249" s="14"/>
      <c r="MT249" s="14"/>
      <c r="MU249" s="14"/>
      <c r="MV249" s="14"/>
      <c r="MW249" s="14"/>
      <c r="MX249" s="14"/>
      <c r="MY249" s="14"/>
      <c r="MZ249" s="14"/>
      <c r="NA249" s="14"/>
      <c r="NB249" s="14"/>
      <c r="NC249" s="14"/>
      <c r="ND249" s="14"/>
      <c r="NE249" s="14"/>
      <c r="NF249" s="14"/>
      <c r="NG249" s="14"/>
      <c r="NH249" s="14"/>
      <c r="NI249" s="14"/>
      <c r="NJ249" s="14"/>
      <c r="NK249" s="14"/>
      <c r="NL249" s="14"/>
      <c r="NM249" s="14"/>
      <c r="NN249" s="14"/>
      <c r="NO249" s="14"/>
      <c r="NP249" s="14"/>
      <c r="NQ249" s="14"/>
      <c r="NR249" s="14"/>
      <c r="NS249" s="14"/>
      <c r="NT249" s="14"/>
      <c r="NU249" s="14"/>
      <c r="NV249" s="14"/>
      <c r="NW249" s="14"/>
      <c r="NX249" s="14"/>
      <c r="NY249" s="14"/>
      <c r="NZ249" s="14"/>
      <c r="OA249" s="14"/>
      <c r="OB249" s="14"/>
      <c r="OC249" s="14"/>
      <c r="OD249" s="14"/>
      <c r="OE249" s="14"/>
      <c r="OF249" s="14"/>
      <c r="OG249" s="14"/>
      <c r="OH249" s="14"/>
      <c r="OI249" s="14"/>
      <c r="OJ249" s="14"/>
      <c r="OK249" s="14"/>
      <c r="OL249" s="14"/>
      <c r="OM249" s="14"/>
      <c r="ON249" s="14"/>
      <c r="OO249" s="14"/>
      <c r="OP249" s="14"/>
      <c r="OQ249" s="14"/>
      <c r="OR249" s="14"/>
      <c r="OS249" s="14"/>
      <c r="OT249" s="14"/>
      <c r="OU249" s="14"/>
      <c r="OV249" s="14"/>
      <c r="OW249" s="14"/>
      <c r="OX249" s="14"/>
      <c r="OY249" s="14"/>
      <c r="OZ249" s="14"/>
      <c r="PA249" s="14"/>
      <c r="PB249" s="14"/>
      <c r="PC249" s="14"/>
      <c r="PD249" s="14"/>
      <c r="PE249" s="14"/>
      <c r="PF249" s="14"/>
      <c r="PG249" s="14"/>
      <c r="PH249" s="14"/>
      <c r="PI249" s="14"/>
      <c r="PJ249" s="14"/>
      <c r="PK249" s="14"/>
      <c r="PL249" s="14"/>
      <c r="PM249" s="14"/>
      <c r="PN249" s="14"/>
      <c r="PO249" s="14"/>
      <c r="PP249" s="14"/>
      <c r="PQ249" s="14"/>
      <c r="PR249" s="14"/>
      <c r="PS249" s="14"/>
      <c r="PT249" s="14"/>
      <c r="PU249" s="14"/>
      <c r="PV249" s="14"/>
      <c r="PW249" s="14"/>
      <c r="PX249" s="14"/>
      <c r="PY249" s="14"/>
      <c r="PZ249" s="14"/>
      <c r="QA249" s="14"/>
      <c r="QB249" s="14"/>
      <c r="QC249" s="14"/>
      <c r="QD249" s="14"/>
      <c r="QE249" s="14"/>
      <c r="QF249" s="14"/>
      <c r="QG249" s="14"/>
      <c r="QH249" s="14"/>
      <c r="QI249" s="14"/>
      <c r="QJ249" s="14"/>
      <c r="QK249" s="14"/>
      <c r="QL249" s="14"/>
      <c r="QM249" s="14"/>
      <c r="QN249" s="14"/>
      <c r="QO249" s="14"/>
      <c r="QP249" s="14"/>
      <c r="QQ249" s="14"/>
      <c r="QR249" s="14"/>
      <c r="QS249" s="14"/>
      <c r="QT249" s="14"/>
      <c r="QU249" s="14"/>
      <c r="QV249" s="14"/>
      <c r="QW249" s="14"/>
      <c r="QX249" s="14"/>
      <c r="QY249" s="14"/>
      <c r="QZ249" s="14"/>
      <c r="RA249" s="14"/>
      <c r="RB249" s="14"/>
      <c r="RC249" s="14"/>
      <c r="RD249" s="14"/>
      <c r="RE249" s="14"/>
      <c r="RF249" s="14"/>
      <c r="RG249" s="14"/>
      <c r="RH249" s="14"/>
      <c r="RI249" s="14"/>
      <c r="RJ249" s="14"/>
      <c r="RK249" s="14"/>
      <c r="RL249" s="14"/>
      <c r="RM249" s="14"/>
      <c r="RN249" s="14"/>
      <c r="RO249" s="14"/>
      <c r="RP249" s="14"/>
      <c r="RQ249" s="14"/>
      <c r="RR249" s="14"/>
      <c r="RS249" s="14"/>
      <c r="RT249" s="14"/>
      <c r="RU249" s="14"/>
      <c r="RV249" s="14"/>
      <c r="RW249" s="14"/>
      <c r="RX249" s="14"/>
      <c r="RY249" s="14"/>
      <c r="RZ249" s="14"/>
      <c r="SA249" s="14"/>
      <c r="SB249" s="14"/>
      <c r="SC249" s="14"/>
      <c r="SD249" s="14"/>
      <c r="SE249" s="14"/>
      <c r="SF249" s="14"/>
      <c r="SG249" s="14"/>
      <c r="SH249" s="14"/>
      <c r="SI249" s="14"/>
      <c r="SJ249" s="14"/>
      <c r="SK249" s="14"/>
      <c r="SL249" s="14"/>
      <c r="SM249" s="14"/>
      <c r="SN249" s="14"/>
      <c r="SO249" s="14"/>
      <c r="SP249" s="14"/>
      <c r="SQ249" s="14"/>
      <c r="SR249" s="14"/>
      <c r="SS249" s="14"/>
      <c r="ST249" s="14"/>
      <c r="SU249" s="14"/>
      <c r="SV249" s="14"/>
      <c r="SW249" s="14"/>
      <c r="SX249" s="14"/>
      <c r="SY249" s="14"/>
      <c r="SZ249" s="14"/>
      <c r="TA249" s="14"/>
      <c r="TB249" s="14"/>
      <c r="TC249" s="14"/>
      <c r="TD249" s="14"/>
      <c r="TE249" s="14"/>
      <c r="TF249" s="14"/>
      <c r="TG249" s="14"/>
      <c r="TH249" s="14"/>
      <c r="TI249" s="14"/>
      <c r="TJ249" s="14"/>
      <c r="TK249" s="14"/>
      <c r="TL249" s="14"/>
      <c r="TM249" s="14"/>
      <c r="TN249" s="14"/>
      <c r="TO249" s="14"/>
      <c r="TP249" s="14"/>
      <c r="TQ249" s="14"/>
      <c r="TR249" s="14"/>
      <c r="TS249" s="14"/>
      <c r="TT249" s="14"/>
      <c r="TU249" s="14"/>
      <c r="TV249" s="14"/>
      <c r="TW249" s="14"/>
      <c r="TX249" s="14"/>
      <c r="TY249" s="14"/>
      <c r="TZ249" s="14"/>
      <c r="UA249" s="14"/>
      <c r="UB249" s="14"/>
      <c r="UC249" s="14"/>
      <c r="UD249" s="14"/>
      <c r="UE249" s="14"/>
      <c r="UF249" s="14"/>
      <c r="UG249" s="14"/>
      <c r="UH249" s="14"/>
      <c r="UI249" s="14"/>
      <c r="UJ249" s="14"/>
      <c r="UK249" s="14"/>
      <c r="UL249" s="14"/>
      <c r="UM249" s="14"/>
      <c r="UN249" s="14"/>
      <c r="UO249" s="14"/>
      <c r="UP249" s="14"/>
      <c r="UQ249" s="14"/>
      <c r="UR249" s="14"/>
      <c r="US249" s="14"/>
      <c r="UT249" s="14"/>
      <c r="UU249" s="14"/>
      <c r="UV249" s="14"/>
      <c r="UW249" s="14"/>
      <c r="UX249" s="14"/>
      <c r="UY249" s="14"/>
      <c r="UZ249" s="14"/>
      <c r="VA249" s="14"/>
      <c r="VB249" s="14"/>
      <c r="VC249" s="14"/>
      <c r="VD249" s="14"/>
      <c r="VE249" s="14"/>
      <c r="VF249" s="14"/>
      <c r="VG249" s="14"/>
      <c r="VH249" s="14"/>
      <c r="VI249" s="14"/>
      <c r="VJ249" s="14"/>
      <c r="VK249" s="14"/>
      <c r="VL249" s="14"/>
      <c r="VM249" s="14"/>
      <c r="VN249" s="14"/>
      <c r="VO249" s="14"/>
      <c r="VP249" s="14"/>
      <c r="VQ249" s="14"/>
      <c r="VR249" s="14"/>
      <c r="VS249" s="14"/>
      <c r="VT249" s="14"/>
      <c r="VU249" s="14"/>
      <c r="VV249" s="14"/>
      <c r="VW249" s="14"/>
      <c r="VX249" s="14"/>
      <c r="VY249" s="14"/>
      <c r="VZ249" s="14"/>
      <c r="WA249" s="14"/>
      <c r="WB249" s="14"/>
      <c r="WC249" s="14"/>
      <c r="WD249" s="14"/>
      <c r="WE249" s="14"/>
      <c r="WF249" s="14"/>
      <c r="WG249" s="14"/>
      <c r="WH249" s="14"/>
      <c r="WI249" s="14"/>
      <c r="WJ249" s="14"/>
      <c r="WK249" s="14"/>
      <c r="WL249" s="14"/>
      <c r="WM249" s="14"/>
      <c r="WN249" s="14"/>
      <c r="WO249" s="14"/>
      <c r="WP249" s="14"/>
      <c r="WQ249" s="14"/>
      <c r="WR249" s="14"/>
      <c r="WS249" s="14"/>
      <c r="WT249" s="14"/>
      <c r="WU249" s="14"/>
      <c r="WV249" s="14"/>
      <c r="WW249" s="14"/>
      <c r="WX249" s="14"/>
      <c r="WY249" s="14"/>
      <c r="WZ249" s="14"/>
      <c r="XA249" s="14"/>
      <c r="XB249" s="14"/>
      <c r="XC249" s="14"/>
      <c r="XD249" s="14"/>
      <c r="XE249" s="14"/>
      <c r="XF249" s="14"/>
      <c r="XG249" s="14"/>
      <c r="XH249" s="14"/>
      <c r="XI249" s="14"/>
      <c r="XJ249" s="14"/>
      <c r="XK249" s="14"/>
      <c r="XL249" s="14"/>
      <c r="XM249" s="14"/>
      <c r="XN249" s="14"/>
      <c r="XO249" s="14"/>
      <c r="XP249" s="14"/>
      <c r="XQ249" s="14"/>
      <c r="XR249" s="14"/>
      <c r="XS249" s="14"/>
      <c r="XT249" s="14"/>
      <c r="XU249" s="14"/>
      <c r="XV249" s="14"/>
      <c r="XW249" s="14"/>
      <c r="XX249" s="14"/>
      <c r="XY249" s="14"/>
      <c r="XZ249" s="14"/>
      <c r="YA249" s="14"/>
      <c r="YB249" s="14"/>
      <c r="YC249" s="14"/>
      <c r="YD249" s="14"/>
      <c r="YE249" s="14"/>
      <c r="YF249" s="14"/>
      <c r="YG249" s="14"/>
      <c r="YH249" s="14"/>
      <c r="YI249" s="14"/>
      <c r="YJ249" s="14"/>
      <c r="YK249" s="14"/>
      <c r="YL249" s="14"/>
      <c r="YM249" s="14"/>
      <c r="YN249" s="14"/>
      <c r="YO249" s="14"/>
      <c r="YP249" s="14"/>
      <c r="YQ249" s="14"/>
      <c r="YR249" s="14"/>
      <c r="YS249" s="14"/>
      <c r="YT249" s="14"/>
      <c r="YU249" s="14"/>
      <c r="YV249" s="14"/>
      <c r="YW249" s="14"/>
      <c r="YX249" s="14"/>
      <c r="YY249" s="14"/>
      <c r="YZ249" s="14"/>
      <c r="ZA249" s="14"/>
      <c r="ZB249" s="14"/>
      <c r="ZC249" s="14"/>
      <c r="ZD249" s="14"/>
      <c r="ZE249" s="14"/>
      <c r="ZF249" s="14"/>
      <c r="ZG249" s="14"/>
      <c r="ZH249" s="14"/>
      <c r="ZI249" s="14"/>
      <c r="ZJ249" s="14"/>
      <c r="ZK249" s="14"/>
      <c r="ZL249" s="14"/>
      <c r="ZM249" s="14"/>
      <c r="ZN249" s="14"/>
      <c r="ZO249" s="14"/>
      <c r="ZP249" s="14"/>
      <c r="ZQ249" s="14"/>
      <c r="ZR249" s="14"/>
      <c r="ZS249" s="14"/>
      <c r="ZT249" s="14"/>
      <c r="ZU249" s="14"/>
      <c r="ZV249" s="14"/>
      <c r="ZW249" s="14"/>
      <c r="ZX249" s="14"/>
      <c r="ZY249" s="14"/>
      <c r="ZZ249" s="14"/>
      <c r="AAA249" s="14"/>
      <c r="AAB249" s="14"/>
      <c r="AAC249" s="14"/>
      <c r="AAD249" s="14"/>
      <c r="AAE249" s="14"/>
      <c r="AAF249" s="14"/>
      <c r="AAG249" s="14"/>
      <c r="AAH249" s="14"/>
      <c r="AAI249" s="14"/>
      <c r="AAJ249" s="14"/>
      <c r="AAK249" s="14"/>
      <c r="AAL249" s="14"/>
      <c r="AAM249" s="14"/>
      <c r="AAN249" s="14"/>
      <c r="AAO249" s="14"/>
      <c r="AAP249" s="14"/>
      <c r="AAQ249" s="14"/>
      <c r="AAR249" s="14"/>
      <c r="AAS249" s="14"/>
      <c r="AAT249" s="14"/>
      <c r="AAU249" s="14"/>
      <c r="AAV249" s="14"/>
      <c r="AAW249" s="14"/>
      <c r="AAX249" s="14"/>
      <c r="AAY249" s="14"/>
      <c r="AAZ249" s="14"/>
      <c r="ABA249" s="14"/>
      <c r="ABB249" s="14"/>
      <c r="ABC249" s="14"/>
      <c r="ABD249" s="14"/>
      <c r="ABE249" s="14"/>
      <c r="ABF249" s="14"/>
      <c r="ABG249" s="14"/>
      <c r="ABH249" s="14"/>
      <c r="ABI249" s="14"/>
      <c r="ABJ249" s="14"/>
      <c r="ABK249" s="14"/>
      <c r="ABL249" s="14"/>
      <c r="ABM249" s="14"/>
      <c r="ABN249" s="14"/>
      <c r="ABO249" s="14"/>
      <c r="ABP249" s="14"/>
      <c r="ABQ249" s="14"/>
      <c r="ABR249" s="14"/>
      <c r="ABS249" s="14"/>
      <c r="ABT249" s="14"/>
      <c r="ABU249" s="14"/>
      <c r="ABV249" s="14"/>
      <c r="ABW249" s="14"/>
      <c r="ABX249" s="14"/>
      <c r="ABY249" s="14"/>
      <c r="ABZ249" s="14"/>
      <c r="ACA249" s="14"/>
      <c r="ACB249" s="14"/>
      <c r="ACC249" s="14"/>
      <c r="ACD249" s="14"/>
      <c r="ACE249" s="14"/>
      <c r="ACF249" s="14"/>
      <c r="ACG249" s="14"/>
      <c r="ACH249" s="14"/>
      <c r="ACI249" s="14"/>
      <c r="ACJ249" s="14"/>
      <c r="ACK249" s="14"/>
      <c r="ACL249" s="14"/>
      <c r="ACM249" s="14"/>
      <c r="ACN249" s="14"/>
      <c r="ACO249" s="14"/>
      <c r="ACP249" s="14"/>
      <c r="ACQ249" s="14"/>
      <c r="ACR249" s="14"/>
      <c r="ACS249" s="14"/>
      <c r="ACT249" s="14"/>
      <c r="ACU249" s="14"/>
      <c r="ACV249" s="14"/>
      <c r="ACW249" s="14"/>
      <c r="ACX249" s="14"/>
      <c r="ACY249" s="14"/>
      <c r="ACZ249" s="14"/>
      <c r="ADA249" s="14"/>
      <c r="ADB249" s="14"/>
      <c r="ADC249" s="14"/>
      <c r="ADD249" s="14"/>
      <c r="ADE249" s="14"/>
      <c r="ADF249" s="14"/>
      <c r="ADG249" s="14"/>
      <c r="ADH249" s="14"/>
      <c r="ADI249" s="14"/>
      <c r="ADJ249" s="14"/>
      <c r="ADK249" s="14"/>
      <c r="ADL249" s="14"/>
      <c r="ADM249" s="14"/>
      <c r="ADN249" s="14"/>
      <c r="ADO249" s="14"/>
      <c r="ADP249" s="14"/>
      <c r="ADQ249" s="14"/>
      <c r="ADR249" s="14"/>
      <c r="ADS249" s="14"/>
      <c r="ADT249" s="14"/>
      <c r="ADU249" s="14"/>
      <c r="ADV249" s="14"/>
      <c r="ADW249" s="14"/>
      <c r="ADX249" s="14"/>
      <c r="ADY249" s="14"/>
      <c r="ADZ249" s="14"/>
      <c r="AEA249" s="14"/>
      <c r="AEB249" s="14"/>
      <c r="AEC249" s="14"/>
      <c r="AED249" s="14"/>
      <c r="AEE249" s="14"/>
      <c r="AEF249" s="14"/>
      <c r="AEG249" s="14"/>
      <c r="AEH249" s="14"/>
      <c r="AEI249" s="14"/>
      <c r="AEJ249" s="14"/>
      <c r="AEK249" s="14"/>
      <c r="AEL249" s="14"/>
      <c r="AEM249" s="14"/>
      <c r="AEN249" s="14"/>
      <c r="AEO249" s="14"/>
      <c r="AEP249" s="14"/>
      <c r="AEQ249" s="14"/>
      <c r="AER249" s="14"/>
      <c r="AES249" s="14"/>
      <c r="AET249" s="14"/>
      <c r="AEU249" s="14"/>
      <c r="AEV249" s="14"/>
      <c r="AEW249" s="14"/>
      <c r="AEX249" s="14"/>
      <c r="AEY249" s="14"/>
      <c r="AEZ249" s="14"/>
      <c r="AFA249" s="14"/>
      <c r="AFB249" s="14"/>
      <c r="AFC249" s="14"/>
      <c r="AFD249" s="14"/>
      <c r="AFE249" s="14"/>
      <c r="AFF249" s="14"/>
      <c r="AFG249" s="14"/>
      <c r="AFH249" s="14"/>
      <c r="AFI249" s="14"/>
      <c r="AFJ249" s="14"/>
      <c r="AFK249" s="14"/>
      <c r="AFL249" s="14"/>
      <c r="AFM249" s="14"/>
      <c r="AFN249" s="14"/>
      <c r="AFO249" s="14"/>
      <c r="AFP249" s="14"/>
      <c r="AFQ249" s="14"/>
      <c r="AFR249" s="14"/>
      <c r="AFS249" s="14"/>
      <c r="AFT249" s="14"/>
      <c r="AFU249" s="14"/>
      <c r="AFV249" s="14"/>
      <c r="AFW249" s="14"/>
      <c r="AFX249" s="14"/>
      <c r="AFY249" s="14"/>
      <c r="AFZ249" s="14"/>
      <c r="AGA249" s="14"/>
      <c r="AGB249" s="14"/>
      <c r="AGC249" s="14"/>
      <c r="AGD249" s="14"/>
      <c r="AGE249" s="14"/>
      <c r="AGF249" s="14"/>
      <c r="AGG249" s="14"/>
      <c r="AGH249" s="14"/>
      <c r="AGI249" s="14"/>
      <c r="AGJ249" s="14"/>
      <c r="AGK249" s="14"/>
      <c r="AGL249" s="14"/>
      <c r="AGM249" s="14"/>
      <c r="AGN249" s="14"/>
      <c r="AGO249" s="14"/>
      <c r="AGP249" s="14"/>
      <c r="AGQ249" s="14"/>
      <c r="AGR249" s="14"/>
      <c r="AGS249" s="14"/>
      <c r="AGT249" s="14"/>
      <c r="AGU249" s="14"/>
      <c r="AGV249" s="14"/>
      <c r="AGW249" s="14"/>
      <c r="AGX249" s="14"/>
      <c r="AGY249" s="14"/>
      <c r="AGZ249" s="14"/>
      <c r="AHA249" s="14"/>
      <c r="AHB249" s="14"/>
      <c r="AHC249" s="14"/>
      <c r="AHD249" s="14"/>
      <c r="AHE249" s="14"/>
      <c r="AHF249" s="14"/>
      <c r="AHG249" s="14"/>
      <c r="AHH249" s="14"/>
      <c r="AHI249" s="14"/>
      <c r="AHJ249" s="14"/>
      <c r="AHK249" s="14"/>
      <c r="AHL249" s="14"/>
      <c r="AHM249" s="14"/>
      <c r="AHN249" s="14"/>
      <c r="AHO249" s="14"/>
      <c r="AHP249" s="14"/>
      <c r="AHQ249" s="14"/>
      <c r="AHR249" s="14"/>
      <c r="AHS249" s="14"/>
      <c r="AHT249" s="14"/>
      <c r="AHU249" s="14"/>
      <c r="AHV249" s="14"/>
      <c r="AHW249" s="14"/>
      <c r="AHX249" s="14"/>
      <c r="AHY249" s="14"/>
      <c r="AHZ249" s="14"/>
      <c r="AIA249" s="14"/>
      <c r="AIB249" s="14"/>
      <c r="AIC249" s="14"/>
      <c r="AID249" s="14"/>
      <c r="AIE249" s="14"/>
      <c r="AIF249" s="14"/>
      <c r="AIG249" s="14"/>
      <c r="AIH249" s="14"/>
      <c r="AII249" s="14"/>
      <c r="AIJ249" s="14"/>
      <c r="AIK249" s="14"/>
      <c r="AIL249" s="14"/>
      <c r="AIM249" s="14"/>
      <c r="AIN249" s="14"/>
      <c r="AIO249" s="14"/>
      <c r="AIP249" s="14"/>
      <c r="AIQ249" s="14"/>
      <c r="AIR249" s="14"/>
      <c r="AIS249" s="14"/>
      <c r="AIT249" s="14"/>
      <c r="AIU249" s="14"/>
      <c r="AIV249" s="14"/>
      <c r="AIW249" s="14"/>
      <c r="AIX249" s="14"/>
      <c r="AIY249" s="14"/>
      <c r="AIZ249" s="14"/>
      <c r="AJA249" s="14"/>
      <c r="AJB249" s="14"/>
      <c r="AJC249" s="14"/>
      <c r="AJD249" s="14"/>
      <c r="AJE249" s="14"/>
      <c r="AJF249" s="14"/>
      <c r="AJG249" s="14"/>
      <c r="AJH249" s="14"/>
      <c r="AJI249" s="14"/>
      <c r="AJJ249" s="14"/>
      <c r="AJK249" s="14"/>
      <c r="AJL249" s="14"/>
      <c r="AJM249" s="14"/>
      <c r="AJN249" s="14"/>
      <c r="AJO249" s="14"/>
      <c r="AJP249" s="14"/>
      <c r="AJQ249" s="14"/>
      <c r="AJR249" s="14"/>
      <c r="AJS249" s="14"/>
      <c r="AJT249" s="14"/>
      <c r="AJU249" s="14"/>
      <c r="AJV249" s="14"/>
      <c r="AJW249" s="14"/>
      <c r="AJX249" s="14"/>
      <c r="AJY249" s="14"/>
      <c r="AJZ249" s="14"/>
      <c r="AKA249" s="14"/>
      <c r="AKB249" s="14"/>
      <c r="AKC249" s="14"/>
      <c r="AKD249" s="14"/>
      <c r="AKE249" s="14"/>
      <c r="AKF249" s="14"/>
      <c r="AKG249" s="14"/>
      <c r="AKH249" s="14"/>
      <c r="AKI249" s="14"/>
      <c r="AKJ249" s="14"/>
      <c r="AKK249" s="14"/>
      <c r="AKL249" s="14"/>
      <c r="AKM249" s="14"/>
      <c r="AKN249" s="14"/>
      <c r="AKO249" s="14"/>
      <c r="AKP249" s="14"/>
      <c r="AKQ249" s="14"/>
      <c r="AKR249" s="14"/>
      <c r="AKS249" s="14"/>
      <c r="AKT249" s="14"/>
      <c r="AKU249" s="14"/>
      <c r="AKV249" s="14"/>
      <c r="AKW249" s="14"/>
      <c r="AKX249" s="14"/>
      <c r="AKY249" s="14"/>
      <c r="AKZ249" s="14"/>
      <c r="ALA249" s="14"/>
      <c r="ALB249" s="14"/>
      <c r="ALC249" s="14"/>
      <c r="ALD249" s="14"/>
      <c r="ALE249" s="14"/>
      <c r="ALF249" s="14"/>
      <c r="ALG249" s="14"/>
      <c r="ALH249" s="14"/>
      <c r="ALI249" s="14"/>
      <c r="ALJ249" s="14"/>
      <c r="ALK249" s="14"/>
      <c r="ALL249" s="14"/>
      <c r="ALM249" s="14"/>
      <c r="ALN249" s="14"/>
      <c r="ALO249" s="14"/>
      <c r="ALP249" s="14"/>
      <c r="ALQ249" s="14"/>
      <c r="ALR249" s="14"/>
      <c r="ALS249" s="14"/>
      <c r="ALT249" s="14"/>
      <c r="ALU249" s="14"/>
      <c r="ALV249" s="14"/>
      <c r="ALW249" s="14"/>
      <c r="ALX249" s="14"/>
      <c r="ALY249" s="14"/>
      <c r="ALZ249" s="14"/>
      <c r="AMA249" s="14"/>
      <c r="AMB249" s="14"/>
      <c r="AMC249" s="14"/>
      <c r="AMD249" s="14"/>
      <c r="AME249" s="14"/>
      <c r="AMF249" s="14"/>
      <c r="AMG249" s="14"/>
      <c r="AMH249" s="14"/>
      <c r="AMI249" s="14"/>
      <c r="AMJ249" s="14"/>
      <c r="AMK249" s="14"/>
      <c r="AML249" s="14"/>
      <c r="AMM249" s="14"/>
      <c r="AMN249" s="14"/>
      <c r="AMO249" s="14"/>
      <c r="AMP249" s="14"/>
      <c r="AMQ249" s="14"/>
      <c r="AMR249" s="14"/>
      <c r="AMS249" s="14"/>
      <c r="AMT249" s="14"/>
      <c r="AMU249" s="14"/>
      <c r="AMV249" s="14"/>
      <c r="AMW249" s="14"/>
      <c r="AMX249" s="14"/>
      <c r="AMY249" s="14"/>
      <c r="AMZ249" s="14"/>
      <c r="ANA249" s="14"/>
      <c r="ANB249" s="14"/>
      <c r="ANC249" s="14"/>
      <c r="AND249" s="14"/>
      <c r="ANE249" s="14"/>
      <c r="ANF249" s="14"/>
      <c r="ANG249" s="14"/>
      <c r="ANH249" s="14"/>
      <c r="ANI249" s="14"/>
      <c r="ANJ249" s="14"/>
      <c r="ANK249" s="14"/>
      <c r="ANL249" s="14"/>
      <c r="ANM249" s="14"/>
      <c r="ANN249" s="14"/>
      <c r="ANO249" s="14"/>
      <c r="ANP249" s="14"/>
      <c r="ANQ249" s="14"/>
      <c r="ANR249" s="14"/>
      <c r="ANS249" s="14"/>
      <c r="ANT249" s="14"/>
      <c r="ANU249" s="14"/>
      <c r="ANV249" s="14"/>
      <c r="ANW249" s="14"/>
      <c r="ANX249" s="14"/>
      <c r="ANY249" s="14"/>
      <c r="ANZ249" s="14"/>
      <c r="AOA249" s="14"/>
      <c r="AOB249" s="14"/>
      <c r="AOC249" s="14"/>
      <c r="AOD249" s="14"/>
      <c r="AOE249" s="14"/>
      <c r="AOF249" s="14"/>
      <c r="AOG249" s="14"/>
      <c r="AOH249" s="14"/>
      <c r="AOI249" s="14"/>
      <c r="AOJ249" s="14"/>
      <c r="AOK249" s="14"/>
      <c r="AOL249" s="14"/>
      <c r="AOM249" s="14"/>
      <c r="AON249" s="14"/>
      <c r="AOO249" s="14"/>
      <c r="AOP249" s="14"/>
      <c r="AOQ249" s="14"/>
      <c r="AOR249" s="14"/>
      <c r="AOS249" s="14"/>
      <c r="AOT249" s="14"/>
      <c r="AOU249" s="14"/>
      <c r="AOV249" s="14"/>
      <c r="AOW249" s="14"/>
      <c r="AOX249" s="14"/>
      <c r="AOY249" s="14"/>
      <c r="AOZ249" s="14"/>
      <c r="APA249" s="14"/>
      <c r="APB249" s="14"/>
      <c r="APC249" s="14"/>
      <c r="APD249" s="14"/>
      <c r="APE249" s="14"/>
      <c r="APF249" s="14"/>
      <c r="APG249" s="14"/>
      <c r="APH249" s="14"/>
      <c r="API249" s="14"/>
      <c r="APJ249" s="14"/>
      <c r="APK249" s="14"/>
      <c r="APL249" s="14"/>
      <c r="APM249" s="14"/>
      <c r="APN249" s="14"/>
      <c r="APO249" s="14"/>
      <c r="APP249" s="14"/>
      <c r="APQ249" s="14"/>
      <c r="APR249" s="14"/>
      <c r="APS249" s="14"/>
      <c r="APT249" s="14"/>
      <c r="APU249" s="14"/>
      <c r="APV249" s="14"/>
      <c r="APW249" s="14"/>
      <c r="APX249" s="14"/>
      <c r="APY249" s="14"/>
      <c r="APZ249" s="14"/>
      <c r="AQA249" s="14"/>
      <c r="AQB249" s="14"/>
      <c r="AQC249" s="14"/>
      <c r="AQD249" s="14"/>
      <c r="AQE249" s="14"/>
      <c r="AQF249" s="14"/>
      <c r="AQG249" s="14"/>
      <c r="AQH249" s="14"/>
      <c r="AQI249" s="14"/>
      <c r="AQJ249" s="14"/>
      <c r="AQK249" s="14"/>
      <c r="AQL249" s="14"/>
      <c r="AQM249" s="14"/>
      <c r="AQN249" s="14"/>
      <c r="AQO249" s="14"/>
      <c r="AQP249" s="14"/>
      <c r="AQQ249" s="14"/>
      <c r="AQR249" s="14"/>
      <c r="AQS249" s="14"/>
      <c r="AQT249" s="14"/>
      <c r="AQU249" s="14"/>
      <c r="AQV249" s="14"/>
      <c r="AQW249" s="14"/>
      <c r="AQX249" s="14"/>
      <c r="AQY249" s="14"/>
      <c r="AQZ249" s="14"/>
      <c r="ARA249" s="14"/>
      <c r="ARB249" s="14"/>
      <c r="ARC249" s="14"/>
      <c r="ARD249" s="14"/>
      <c r="ARE249" s="14"/>
      <c r="ARF249" s="14"/>
      <c r="ARG249" s="14"/>
      <c r="ARH249" s="14"/>
      <c r="ARI249" s="14"/>
      <c r="ARJ249" s="14"/>
      <c r="ARK249" s="14"/>
      <c r="ARL249" s="14"/>
      <c r="ARM249" s="14"/>
      <c r="ARN249" s="14"/>
      <c r="ARO249" s="14"/>
      <c r="ARP249" s="14"/>
      <c r="ARQ249" s="14"/>
      <c r="ARR249" s="14"/>
      <c r="ARS249" s="14"/>
      <c r="ART249" s="14"/>
      <c r="ARU249" s="14"/>
      <c r="ARV249" s="14"/>
      <c r="ARW249" s="14"/>
      <c r="ARX249" s="14"/>
      <c r="ARY249" s="14"/>
      <c r="ARZ249" s="14"/>
      <c r="ASA249" s="14"/>
      <c r="ASB249" s="14"/>
      <c r="ASC249" s="14"/>
      <c r="ASD249" s="14"/>
      <c r="ASE249" s="14"/>
      <c r="ASF249" s="14"/>
      <c r="ASG249" s="14"/>
      <c r="ASH249" s="14"/>
      <c r="ASI249" s="14"/>
      <c r="ASJ249" s="14"/>
      <c r="ASK249" s="14"/>
      <c r="ASL249" s="14"/>
      <c r="ASM249" s="14"/>
      <c r="ASN249" s="14"/>
      <c r="ASO249" s="14"/>
      <c r="ASP249" s="14"/>
      <c r="ASQ249" s="14"/>
      <c r="ASR249" s="14"/>
      <c r="ASS249" s="14"/>
      <c r="AST249" s="14"/>
      <c r="ASU249" s="14"/>
      <c r="ASV249" s="14"/>
      <c r="ASW249" s="14"/>
      <c r="ASX249" s="14"/>
      <c r="ASY249" s="14"/>
      <c r="ASZ249" s="14"/>
      <c r="ATA249" s="14"/>
      <c r="ATB249" s="14"/>
      <c r="ATC249" s="14"/>
      <c r="ATD249" s="14"/>
      <c r="ATE249" s="14"/>
      <c r="ATF249" s="14"/>
      <c r="ATG249" s="14"/>
      <c r="ATH249" s="14"/>
      <c r="ATI249" s="14"/>
      <c r="ATJ249" s="14"/>
      <c r="ATK249" s="14"/>
      <c r="ATL249" s="14"/>
      <c r="ATM249" s="14"/>
      <c r="ATN249" s="14"/>
      <c r="ATO249" s="14"/>
      <c r="ATP249" s="14"/>
      <c r="ATQ249" s="14"/>
      <c r="ATR249" s="14"/>
      <c r="ATS249" s="14"/>
      <c r="ATT249" s="14"/>
      <c r="ATU249" s="14"/>
      <c r="ATV249" s="14"/>
      <c r="ATW249" s="14"/>
      <c r="ATX249" s="14"/>
      <c r="ATY249" s="14"/>
      <c r="ATZ249" s="14"/>
      <c r="AUA249" s="14"/>
      <c r="AUB249" s="14"/>
      <c r="AUC249" s="14"/>
      <c r="AUD249" s="14"/>
      <c r="AUE249" s="14"/>
      <c r="AUF249" s="14"/>
      <c r="AUG249" s="14"/>
      <c r="AUH249" s="14"/>
      <c r="AUI249" s="14"/>
      <c r="AUJ249" s="14"/>
      <c r="AUK249" s="14"/>
      <c r="AUL249" s="14"/>
      <c r="AUM249" s="14"/>
      <c r="AUN249" s="14"/>
      <c r="AUO249" s="14"/>
      <c r="AUP249" s="14"/>
      <c r="AUQ249" s="14"/>
      <c r="AUR249" s="14"/>
      <c r="AUS249" s="14"/>
      <c r="AUT249" s="14"/>
      <c r="AUU249" s="14"/>
      <c r="AUV249" s="14"/>
      <c r="AUW249" s="14"/>
      <c r="AUX249" s="14"/>
      <c r="AUY249" s="14"/>
      <c r="AUZ249" s="14"/>
      <c r="AVA249" s="14"/>
      <c r="AVB249" s="14"/>
      <c r="AVC249" s="14"/>
      <c r="AVD249" s="14"/>
      <c r="AVE249" s="14"/>
      <c r="AVF249" s="14"/>
      <c r="AVG249" s="14"/>
      <c r="AVH249" s="14"/>
      <c r="AVI249" s="14"/>
      <c r="AVJ249" s="14"/>
      <c r="AVK249" s="14"/>
      <c r="AVL249" s="14"/>
      <c r="AVM249" s="14"/>
      <c r="AVN249" s="14"/>
      <c r="AVO249" s="14"/>
      <c r="AVP249" s="14"/>
      <c r="AVQ249" s="14"/>
      <c r="AVR249" s="14"/>
      <c r="AVS249" s="14"/>
      <c r="AVT249" s="14"/>
      <c r="AVU249" s="14"/>
      <c r="AVV249" s="14"/>
      <c r="AVW249" s="14"/>
      <c r="AVX249" s="14"/>
      <c r="AVY249" s="14"/>
      <c r="AVZ249" s="14"/>
      <c r="AWA249" s="14"/>
      <c r="AWB249" s="14"/>
      <c r="AWC249" s="14"/>
      <c r="AWD249" s="14"/>
      <c r="AWE249" s="14"/>
      <c r="AWF249" s="14"/>
      <c r="AWG249" s="14"/>
      <c r="AWH249" s="14"/>
      <c r="AWI249" s="14"/>
      <c r="AWJ249" s="14"/>
      <c r="AWK249" s="14"/>
      <c r="AWL249" s="14"/>
      <c r="AWM249" s="14"/>
      <c r="AWN249" s="14"/>
      <c r="AWO249" s="14"/>
      <c r="AWP249" s="14"/>
      <c r="AWQ249" s="14"/>
      <c r="AWR249" s="14"/>
      <c r="AWS249" s="14"/>
      <c r="AWT249" s="14"/>
      <c r="AWU249" s="14"/>
      <c r="AWV249" s="14"/>
      <c r="AWW249" s="14"/>
      <c r="AWX249" s="14"/>
      <c r="AWY249" s="14"/>
      <c r="AWZ249" s="14"/>
      <c r="AXA249" s="14"/>
      <c r="AXB249" s="14"/>
      <c r="AXC249" s="14"/>
      <c r="AXD249" s="14"/>
      <c r="AXE249" s="14"/>
      <c r="AXF249" s="14"/>
      <c r="AXG249" s="14"/>
      <c r="AXH249" s="14"/>
      <c r="AXI249" s="14"/>
      <c r="AXJ249" s="14"/>
      <c r="AXK249" s="14"/>
      <c r="AXL249" s="14"/>
      <c r="AXM249" s="14"/>
      <c r="AXN249" s="14"/>
      <c r="AXO249" s="14"/>
      <c r="AXP249" s="14"/>
      <c r="AXQ249" s="14"/>
      <c r="AXR249" s="14"/>
      <c r="AXS249" s="14"/>
      <c r="AXT249" s="14"/>
      <c r="AXU249" s="14"/>
      <c r="AXV249" s="14"/>
      <c r="AXW249" s="14"/>
      <c r="AXX249" s="14"/>
      <c r="AXY249" s="14"/>
      <c r="AXZ249" s="14"/>
      <c r="AYA249" s="14"/>
      <c r="AYB249" s="14"/>
      <c r="AYC249" s="14"/>
      <c r="AYD249" s="14"/>
      <c r="AYE249" s="14"/>
      <c r="AYF249" s="14"/>
      <c r="AYG249" s="14"/>
      <c r="AYH249" s="14"/>
      <c r="AYI249" s="14"/>
      <c r="AYJ249" s="14"/>
      <c r="AYK249" s="14"/>
      <c r="AYL249" s="14"/>
      <c r="AYM249" s="14"/>
      <c r="AYN249" s="14"/>
      <c r="AYO249" s="14"/>
      <c r="AYP249" s="14"/>
      <c r="AYQ249" s="14"/>
      <c r="AYR249" s="14"/>
      <c r="AYS249" s="14"/>
      <c r="AYT249" s="14"/>
      <c r="AYU249" s="14"/>
      <c r="AYV249" s="14"/>
      <c r="AYW249" s="14"/>
      <c r="AYX249" s="14"/>
      <c r="AYY249" s="14"/>
      <c r="AYZ249" s="14"/>
      <c r="AZA249" s="14"/>
      <c r="AZB249" s="14"/>
      <c r="AZC249" s="14"/>
      <c r="AZD249" s="14"/>
      <c r="AZE249" s="14"/>
      <c r="AZF249" s="14"/>
      <c r="AZG249" s="14"/>
      <c r="AZH249" s="14"/>
      <c r="AZI249" s="14"/>
      <c r="AZJ249" s="14"/>
      <c r="AZK249" s="14"/>
      <c r="AZL249" s="14"/>
      <c r="AZM249" s="14"/>
      <c r="AZN249" s="14"/>
      <c r="AZO249" s="14"/>
      <c r="AZP249" s="14"/>
      <c r="AZQ249" s="14"/>
      <c r="AZR249" s="14"/>
      <c r="AZS249" s="14"/>
      <c r="AZT249" s="14"/>
      <c r="AZU249" s="14"/>
      <c r="AZV249" s="14"/>
      <c r="AZW249" s="14"/>
      <c r="AZX249" s="14"/>
      <c r="AZY249" s="14"/>
      <c r="AZZ249" s="14"/>
      <c r="BAA249" s="14"/>
      <c r="BAB249" s="14"/>
      <c r="BAC249" s="14"/>
      <c r="BAD249" s="14"/>
      <c r="BAE249" s="14"/>
      <c r="BAF249" s="14"/>
      <c r="BAG249" s="14"/>
      <c r="BAH249" s="14"/>
      <c r="BAI249" s="14"/>
      <c r="BAJ249" s="14"/>
      <c r="BAK249" s="14"/>
      <c r="BAL249" s="14"/>
      <c r="BAM249" s="14"/>
      <c r="BAN249" s="14"/>
      <c r="BAO249" s="14"/>
      <c r="BAP249" s="14"/>
      <c r="BAQ249" s="14"/>
      <c r="BAR249" s="14"/>
      <c r="BAS249" s="14"/>
      <c r="BAT249" s="14"/>
      <c r="BAU249" s="14"/>
      <c r="BAV249" s="14"/>
      <c r="BAW249" s="14"/>
      <c r="BAX249" s="14"/>
      <c r="BAY249" s="14"/>
      <c r="BAZ249" s="14"/>
      <c r="BBA249" s="14"/>
      <c r="BBB249" s="14"/>
      <c r="BBC249" s="14"/>
      <c r="BBD249" s="14"/>
      <c r="BBE249" s="14"/>
      <c r="BBF249" s="14"/>
      <c r="BBG249" s="14"/>
      <c r="BBH249" s="14"/>
      <c r="BBI249" s="14"/>
      <c r="BBJ249" s="14"/>
      <c r="BBK249" s="14"/>
      <c r="BBL249" s="14"/>
      <c r="BBM249" s="14"/>
      <c r="BBN249" s="14"/>
      <c r="BBO249" s="14"/>
      <c r="BBP249" s="14"/>
      <c r="BBQ249" s="14"/>
      <c r="BBR249" s="14"/>
      <c r="BBS249" s="14"/>
      <c r="BBT249" s="14"/>
      <c r="BBU249" s="14"/>
      <c r="BBV249" s="14"/>
      <c r="BBW249" s="14"/>
      <c r="BBX249" s="14"/>
      <c r="BBY249" s="14"/>
      <c r="BBZ249" s="14"/>
      <c r="BCA249" s="14"/>
      <c r="BCB249" s="14"/>
      <c r="BCC249" s="14"/>
      <c r="BCD249" s="14"/>
      <c r="BCE249" s="14"/>
      <c r="BCF249" s="14"/>
      <c r="BCG249" s="14"/>
      <c r="BCH249" s="14"/>
      <c r="BCI249" s="14"/>
      <c r="BCJ249" s="14"/>
      <c r="BCK249" s="14"/>
      <c r="BCL249" s="14"/>
      <c r="BCM249" s="14"/>
      <c r="BCN249" s="14"/>
      <c r="BCO249" s="14"/>
      <c r="BCP249" s="14"/>
      <c r="BCQ249" s="14"/>
      <c r="BCR249" s="14"/>
      <c r="BCS249" s="14"/>
      <c r="BCT249" s="14"/>
      <c r="BCU249" s="14"/>
      <c r="BCV249" s="14"/>
      <c r="BCW249" s="14"/>
      <c r="BCX249" s="14"/>
      <c r="BCY249" s="14"/>
      <c r="BCZ249" s="14"/>
      <c r="BDA249" s="14"/>
      <c r="BDB249" s="14"/>
      <c r="BDC249" s="14"/>
      <c r="BDD249" s="14"/>
      <c r="BDE249" s="14"/>
      <c r="BDF249" s="14"/>
      <c r="BDG249" s="14"/>
      <c r="BDH249" s="14"/>
      <c r="BDI249" s="14"/>
      <c r="BDJ249" s="14"/>
      <c r="BDK249" s="14"/>
      <c r="BDL249" s="14"/>
      <c r="BDM249" s="14"/>
      <c r="BDN249" s="14"/>
      <c r="BDO249" s="14"/>
      <c r="BDP249" s="14"/>
      <c r="BDQ249" s="14"/>
      <c r="BDR249" s="14"/>
      <c r="BDS249" s="14"/>
      <c r="BDT249" s="14"/>
      <c r="BDU249" s="14"/>
      <c r="BDV249" s="14"/>
      <c r="BDW249" s="14"/>
      <c r="BDX249" s="14"/>
      <c r="BDY249" s="14"/>
      <c r="BDZ249" s="14"/>
      <c r="BEA249" s="14"/>
      <c r="BEB249" s="14"/>
      <c r="BEC249" s="14"/>
      <c r="BED249" s="14"/>
      <c r="BEE249" s="14"/>
      <c r="BEF249" s="14"/>
      <c r="BEG249" s="14"/>
      <c r="BEH249" s="14"/>
      <c r="BEI249" s="14"/>
      <c r="BEJ249" s="14"/>
      <c r="BEK249" s="14"/>
      <c r="BEL249" s="14"/>
      <c r="BEM249" s="14"/>
      <c r="BEN249" s="14"/>
      <c r="BEO249" s="14"/>
      <c r="BEP249" s="14"/>
      <c r="BEQ249" s="14"/>
      <c r="BER249" s="14"/>
      <c r="BES249" s="14"/>
      <c r="BET249" s="14"/>
      <c r="BEU249" s="14"/>
      <c r="BEV249" s="14"/>
      <c r="BEW249" s="14"/>
      <c r="BEX249" s="14"/>
      <c r="BEY249" s="14"/>
      <c r="BEZ249" s="14"/>
      <c r="BFA249" s="14"/>
      <c r="BFB249" s="14"/>
      <c r="BFC249" s="14"/>
      <c r="BFD249" s="14"/>
      <c r="BFE249" s="14"/>
      <c r="BFF249" s="14"/>
      <c r="BFG249" s="14"/>
      <c r="BFH249" s="14"/>
      <c r="BFI249" s="14"/>
      <c r="BFJ249" s="14"/>
      <c r="BFK249" s="14"/>
      <c r="BFL249" s="14"/>
      <c r="BFM249" s="14"/>
      <c r="BFN249" s="14"/>
      <c r="BFO249" s="14"/>
      <c r="BFP249" s="14"/>
      <c r="BFQ249" s="14"/>
      <c r="BFR249" s="14"/>
      <c r="BFS249" s="14"/>
      <c r="BFT249" s="14"/>
      <c r="BFU249" s="14"/>
      <c r="BFV249" s="14"/>
      <c r="BFW249" s="14"/>
      <c r="BFX249" s="14"/>
      <c r="BFY249" s="14"/>
      <c r="BFZ249" s="14"/>
      <c r="BGA249" s="14"/>
      <c r="BGB249" s="14"/>
      <c r="BGC249" s="14"/>
      <c r="BGD249" s="14"/>
      <c r="BGE249" s="14"/>
      <c r="BGF249" s="14"/>
      <c r="BGG249" s="14"/>
      <c r="BGH249" s="14"/>
      <c r="BGI249" s="14"/>
      <c r="BGJ249" s="14"/>
      <c r="BGK249" s="14"/>
      <c r="BGL249" s="14"/>
      <c r="BGM249" s="14"/>
      <c r="BGN249" s="14"/>
      <c r="BGO249" s="14"/>
      <c r="BGP249" s="14"/>
      <c r="BGQ249" s="14"/>
      <c r="BGR249" s="14"/>
      <c r="BGS249" s="14"/>
      <c r="BGT249" s="14"/>
      <c r="BGU249" s="14"/>
      <c r="BGV249" s="14"/>
      <c r="BGW249" s="14"/>
      <c r="BGX249" s="14"/>
      <c r="BGY249" s="14"/>
      <c r="BGZ249" s="14"/>
      <c r="BHA249" s="14"/>
      <c r="BHB249" s="14"/>
      <c r="BHC249" s="14"/>
      <c r="BHD249" s="14"/>
      <c r="BHE249" s="14"/>
      <c r="BHF249" s="14"/>
      <c r="BHG249" s="14"/>
      <c r="BHH249" s="14"/>
      <c r="BHI249" s="14"/>
      <c r="BHJ249" s="14"/>
      <c r="BHK249" s="14"/>
      <c r="BHL249" s="14"/>
      <c r="BHM249" s="14"/>
      <c r="BHN249" s="14"/>
      <c r="BHO249" s="14"/>
      <c r="BHP249" s="14"/>
      <c r="BHQ249" s="14"/>
      <c r="BHR249" s="14"/>
      <c r="BHS249" s="14"/>
      <c r="BHT249" s="14"/>
      <c r="BHU249" s="14"/>
      <c r="BHV249" s="14"/>
      <c r="BHW249" s="14"/>
      <c r="BHX249" s="14"/>
      <c r="BHY249" s="14"/>
      <c r="BHZ249" s="14"/>
      <c r="BIA249" s="14"/>
      <c r="BIB249" s="14"/>
      <c r="BIC249" s="14"/>
      <c r="BID249" s="14"/>
      <c r="BIE249" s="14"/>
      <c r="BIF249" s="14"/>
      <c r="BIG249" s="14"/>
      <c r="BIH249" s="14"/>
      <c r="BII249" s="14"/>
      <c r="BIJ249" s="14"/>
      <c r="BIK249" s="14"/>
      <c r="BIL249" s="14"/>
      <c r="BIM249" s="14"/>
      <c r="BIN249" s="14"/>
      <c r="BIO249" s="14"/>
      <c r="BIP249" s="14"/>
      <c r="BIQ249" s="14"/>
      <c r="BIR249" s="14"/>
      <c r="BIS249" s="14"/>
      <c r="BIT249" s="14"/>
      <c r="BIU249" s="14"/>
      <c r="BIV249" s="14"/>
      <c r="BIW249" s="14"/>
      <c r="BIX249" s="14"/>
      <c r="BIY249" s="14"/>
      <c r="BIZ249" s="14"/>
      <c r="BJA249" s="14"/>
      <c r="BJB249" s="14"/>
      <c r="BJC249" s="14"/>
      <c r="BJD249" s="14"/>
      <c r="BJE249" s="14"/>
      <c r="BJF249" s="14"/>
      <c r="BJG249" s="14"/>
      <c r="BJH249" s="14"/>
      <c r="BJI249" s="14"/>
      <c r="BJJ249" s="14"/>
      <c r="BJK249" s="14"/>
      <c r="BJL249" s="14"/>
      <c r="BJM249" s="14"/>
      <c r="BJN249" s="14"/>
      <c r="BJO249" s="14"/>
      <c r="BJP249" s="14"/>
      <c r="BJQ249" s="14"/>
      <c r="BJR249" s="14"/>
      <c r="BJS249" s="14"/>
      <c r="BJT249" s="14"/>
      <c r="BJU249" s="14"/>
      <c r="BJV249" s="14"/>
      <c r="BJW249" s="14"/>
      <c r="BJX249" s="14"/>
      <c r="BJY249" s="14"/>
      <c r="BJZ249" s="14"/>
      <c r="BKA249" s="14"/>
      <c r="BKB249" s="14"/>
      <c r="BKC249" s="14"/>
      <c r="BKD249" s="14"/>
      <c r="BKE249" s="14"/>
      <c r="BKF249" s="14"/>
      <c r="BKG249" s="14"/>
      <c r="BKH249" s="14"/>
      <c r="BKI249" s="14"/>
      <c r="BKJ249" s="14"/>
      <c r="BKK249" s="14"/>
      <c r="BKL249" s="14"/>
      <c r="BKM249" s="14"/>
      <c r="BKN249" s="14"/>
      <c r="BKO249" s="14"/>
      <c r="BKP249" s="14"/>
      <c r="BKQ249" s="14"/>
      <c r="BKR249" s="14"/>
      <c r="BKS249" s="14"/>
      <c r="BKT249" s="14"/>
      <c r="BKU249" s="14"/>
      <c r="BKV249" s="14"/>
      <c r="BKW249" s="14"/>
      <c r="BKX249" s="14"/>
      <c r="BKY249" s="14"/>
      <c r="BKZ249" s="14"/>
      <c r="BLA249" s="14"/>
      <c r="BLB249" s="14"/>
      <c r="BLC249" s="14"/>
      <c r="BLD249" s="14"/>
      <c r="BLE249" s="14"/>
      <c r="BLF249" s="14"/>
      <c r="BLG249" s="14"/>
      <c r="BLH249" s="14"/>
      <c r="BLI249" s="14"/>
      <c r="BLJ249" s="14"/>
      <c r="BLK249" s="14"/>
      <c r="BLL249" s="14"/>
      <c r="BLM249" s="14"/>
      <c r="BLN249" s="14"/>
      <c r="BLO249" s="14"/>
      <c r="BLP249" s="14"/>
      <c r="BLQ249" s="14"/>
      <c r="BLR249" s="14"/>
      <c r="BLS249" s="14"/>
      <c r="BLT249" s="14"/>
      <c r="BLU249" s="14"/>
      <c r="BLV249" s="14"/>
      <c r="BLW249" s="14"/>
      <c r="BLX249" s="14"/>
      <c r="BLY249" s="14"/>
      <c r="BLZ249" s="14"/>
      <c r="BMA249" s="14"/>
      <c r="BMB249" s="14"/>
      <c r="BMC249" s="14"/>
      <c r="BMD249" s="14"/>
      <c r="BME249" s="14"/>
      <c r="BMF249" s="14"/>
      <c r="BMG249" s="14"/>
      <c r="BMH249" s="14"/>
      <c r="BMI249" s="14"/>
      <c r="BMJ249" s="14"/>
      <c r="BMK249" s="14"/>
      <c r="BML249" s="14"/>
      <c r="BMM249" s="14"/>
      <c r="BMN249" s="14"/>
      <c r="BMO249" s="14"/>
      <c r="BMP249" s="14"/>
      <c r="BMQ249" s="14"/>
      <c r="BMR249" s="14"/>
      <c r="BMS249" s="14"/>
      <c r="BMT249" s="14"/>
      <c r="BMU249" s="14"/>
      <c r="BMV249" s="14"/>
      <c r="BMW249" s="14"/>
      <c r="BMX249" s="14"/>
      <c r="BMY249" s="14"/>
      <c r="BMZ249" s="14"/>
      <c r="BNA249" s="14"/>
      <c r="BNB249" s="14"/>
      <c r="BNC249" s="14"/>
      <c r="BND249" s="14"/>
      <c r="BNE249" s="14"/>
      <c r="BNF249" s="14"/>
      <c r="BNG249" s="14"/>
      <c r="BNH249" s="14"/>
      <c r="BNI249" s="14"/>
      <c r="BNJ249" s="14"/>
      <c r="BNK249" s="14"/>
      <c r="BNL249" s="14"/>
      <c r="BNM249" s="14"/>
      <c r="BNN249" s="14"/>
      <c r="BNO249" s="14"/>
      <c r="BNP249" s="14"/>
      <c r="BNQ249" s="14"/>
      <c r="BNR249" s="14"/>
      <c r="BNS249" s="14"/>
      <c r="BNT249" s="14"/>
      <c r="BNU249" s="14"/>
      <c r="BNV249" s="14"/>
      <c r="BNW249" s="14"/>
      <c r="BNX249" s="14"/>
      <c r="BNY249" s="14"/>
      <c r="BNZ249" s="14"/>
      <c r="BOA249" s="14"/>
      <c r="BOB249" s="14"/>
      <c r="BOC249" s="14"/>
      <c r="BOD249" s="14"/>
      <c r="BOE249" s="14"/>
      <c r="BOF249" s="14"/>
      <c r="BOG249" s="14"/>
      <c r="BOH249" s="14"/>
      <c r="BOI249" s="14"/>
      <c r="BOJ249" s="14"/>
      <c r="BOK249" s="14"/>
      <c r="BOL249" s="14"/>
      <c r="BOM249" s="14"/>
      <c r="BON249" s="14"/>
      <c r="BOO249" s="14"/>
      <c r="BOP249" s="14"/>
      <c r="BOQ249" s="14"/>
      <c r="BOR249" s="14"/>
      <c r="BOS249" s="14"/>
      <c r="BOT249" s="14"/>
      <c r="BOU249" s="14"/>
      <c r="BOV249" s="14"/>
      <c r="BOW249" s="14"/>
      <c r="BOX249" s="14"/>
      <c r="BOY249" s="14"/>
      <c r="BOZ249" s="14"/>
      <c r="BPA249" s="14"/>
      <c r="BPB249" s="14"/>
      <c r="BPC249" s="14"/>
      <c r="BPD249" s="14"/>
      <c r="BPE249" s="14"/>
      <c r="BPF249" s="14"/>
      <c r="BPG249" s="14"/>
      <c r="BPH249" s="14"/>
      <c r="BPI249" s="14"/>
      <c r="BPJ249" s="14"/>
      <c r="BPK249" s="14"/>
      <c r="BPL249" s="14"/>
      <c r="BPM249" s="14"/>
      <c r="BPN249" s="14"/>
      <c r="BPO249" s="14"/>
      <c r="BPP249" s="14"/>
      <c r="BPQ249" s="14"/>
      <c r="BPR249" s="14"/>
      <c r="BPS249" s="14"/>
      <c r="BPT249" s="14"/>
      <c r="BPU249" s="14"/>
      <c r="BPV249" s="14"/>
      <c r="BPW249" s="14"/>
      <c r="BPX249" s="14"/>
      <c r="BPY249" s="14"/>
      <c r="BPZ249" s="14"/>
      <c r="BQA249" s="14"/>
      <c r="BQB249" s="14"/>
      <c r="BQC249" s="14"/>
      <c r="BQD249" s="14"/>
      <c r="BQE249" s="14"/>
      <c r="BQF249" s="14"/>
      <c r="BQG249" s="14"/>
      <c r="BQH249" s="14"/>
      <c r="BQI249" s="14"/>
      <c r="BQJ249" s="14"/>
      <c r="BQK249" s="14"/>
      <c r="BQL249" s="14"/>
      <c r="BQM249" s="14"/>
      <c r="BQN249" s="14"/>
      <c r="BQO249" s="14"/>
      <c r="BQP249" s="14"/>
      <c r="BQQ249" s="14"/>
      <c r="BQR249" s="14"/>
      <c r="BQS249" s="14"/>
      <c r="BQT249" s="14"/>
      <c r="BQU249" s="14"/>
      <c r="BQV249" s="14"/>
      <c r="BQW249" s="14"/>
      <c r="BQX249" s="14"/>
      <c r="BQY249" s="14"/>
      <c r="BQZ249" s="14"/>
      <c r="BRA249" s="14"/>
      <c r="BRB249" s="14"/>
      <c r="BRC249" s="14"/>
      <c r="BRD249" s="14"/>
      <c r="BRE249" s="14"/>
      <c r="BRF249" s="14"/>
      <c r="BRG249" s="14"/>
      <c r="BRH249" s="14"/>
      <c r="BRI249" s="14"/>
      <c r="BRJ249" s="14"/>
      <c r="BRK249" s="14"/>
      <c r="BRL249" s="14"/>
      <c r="BRM249" s="14"/>
      <c r="BRN249" s="14"/>
      <c r="BRO249" s="14"/>
      <c r="BRP249" s="14"/>
      <c r="BRQ249" s="14"/>
      <c r="BRR249" s="14"/>
      <c r="BRS249" s="14"/>
      <c r="BRT249" s="14"/>
      <c r="BRU249" s="14"/>
      <c r="BRV249" s="14"/>
      <c r="BRW249" s="14"/>
      <c r="BRX249" s="14"/>
      <c r="BRY249" s="14"/>
      <c r="BRZ249" s="14"/>
      <c r="BSA249" s="14"/>
      <c r="BSB249" s="14"/>
      <c r="BSC249" s="14"/>
      <c r="BSD249" s="14"/>
      <c r="BSE249" s="14"/>
      <c r="BSF249" s="14"/>
      <c r="BSG249" s="14"/>
      <c r="BSH249" s="14"/>
      <c r="BSI249" s="14"/>
      <c r="BSJ249" s="14"/>
      <c r="BSK249" s="14"/>
      <c r="BSL249" s="14"/>
      <c r="BSM249" s="14"/>
      <c r="BSN249" s="14"/>
      <c r="BSO249" s="14"/>
      <c r="BSP249" s="14"/>
      <c r="BSQ249" s="14"/>
      <c r="BSR249" s="14"/>
      <c r="BSS249" s="14"/>
      <c r="BST249" s="14"/>
      <c r="BSU249" s="14"/>
      <c r="BSV249" s="14"/>
      <c r="BSW249" s="14"/>
      <c r="BSX249" s="14"/>
      <c r="BSY249" s="14"/>
      <c r="BSZ249" s="14"/>
      <c r="BTA249" s="14"/>
      <c r="BTB249" s="14"/>
      <c r="BTC249" s="14"/>
      <c r="BTD249" s="14"/>
      <c r="BTE249" s="14"/>
      <c r="BTF249" s="14"/>
      <c r="BTG249" s="14"/>
      <c r="BTH249" s="14"/>
      <c r="BTI249" s="14"/>
      <c r="BTJ249" s="14"/>
      <c r="BTK249" s="14"/>
      <c r="BTL249" s="14"/>
      <c r="BTM249" s="14"/>
      <c r="BTN249" s="14"/>
      <c r="BTO249" s="14"/>
      <c r="BTP249" s="14"/>
      <c r="BTQ249" s="14"/>
      <c r="BTR249" s="14"/>
      <c r="BTS249" s="14"/>
      <c r="BTT249" s="14"/>
      <c r="BTU249" s="14"/>
      <c r="BTV249" s="14"/>
      <c r="BTW249" s="14"/>
      <c r="BTX249" s="14"/>
      <c r="BTY249" s="14"/>
      <c r="BTZ249" s="14"/>
      <c r="BUA249" s="14"/>
      <c r="BUB249" s="14"/>
      <c r="BUC249" s="14"/>
      <c r="BUD249" s="14"/>
      <c r="BUE249" s="14"/>
      <c r="BUF249" s="14"/>
      <c r="BUG249" s="14"/>
      <c r="BUH249" s="14"/>
      <c r="BUI249" s="14"/>
      <c r="BUJ249" s="14"/>
      <c r="BUK249" s="14"/>
      <c r="BUL249" s="14"/>
      <c r="BUM249" s="14"/>
      <c r="BUN249" s="14"/>
      <c r="BUO249" s="14"/>
      <c r="BUP249" s="14"/>
      <c r="BUQ249" s="14"/>
      <c r="BUR249" s="14"/>
      <c r="BUS249" s="14"/>
      <c r="BUT249" s="14"/>
      <c r="BUU249" s="14"/>
      <c r="BUV249" s="14"/>
      <c r="BUW249" s="14"/>
      <c r="BUX249" s="14"/>
      <c r="BUY249" s="14"/>
      <c r="BUZ249" s="14"/>
      <c r="BVA249" s="14"/>
      <c r="BVB249" s="14"/>
      <c r="BVC249" s="14"/>
      <c r="BVD249" s="14"/>
      <c r="BVE249" s="14"/>
      <c r="BVF249" s="14"/>
      <c r="BVG249" s="14"/>
      <c r="BVH249" s="14"/>
      <c r="BVI249" s="14"/>
      <c r="BVJ249" s="14"/>
      <c r="BVK249" s="14"/>
      <c r="BVL249" s="14"/>
      <c r="BVM249" s="14"/>
      <c r="BVN249" s="14"/>
      <c r="BVO249" s="14"/>
      <c r="BVP249" s="14"/>
      <c r="BVQ249" s="14"/>
      <c r="BVR249" s="14"/>
      <c r="BVS249" s="14"/>
      <c r="BVT249" s="14"/>
      <c r="BVU249" s="14"/>
      <c r="BVV249" s="14"/>
      <c r="BVW249" s="14"/>
      <c r="BVX249" s="14"/>
      <c r="BVY249" s="14"/>
      <c r="BVZ249" s="14"/>
      <c r="BWA249" s="14"/>
      <c r="BWB249" s="14"/>
      <c r="BWC249" s="14"/>
      <c r="BWD249" s="14"/>
      <c r="BWE249" s="14"/>
      <c r="BWF249" s="14"/>
      <c r="BWG249" s="14"/>
      <c r="BWH249" s="14"/>
      <c r="BWI249" s="14"/>
      <c r="BWJ249" s="14"/>
      <c r="BWK249" s="14"/>
      <c r="BWL249" s="14"/>
      <c r="BWM249" s="14"/>
      <c r="BWN249" s="14"/>
      <c r="BWO249" s="14"/>
      <c r="BWP249" s="14"/>
      <c r="BWQ249" s="14"/>
      <c r="BWR249" s="14"/>
      <c r="BWS249" s="14"/>
      <c r="BWT249" s="14"/>
      <c r="BWU249" s="14"/>
      <c r="BWV249" s="14"/>
      <c r="BWW249" s="14"/>
      <c r="BWX249" s="14"/>
      <c r="BWY249" s="14"/>
      <c r="BWZ249" s="14"/>
      <c r="BXA249" s="14"/>
      <c r="BXB249" s="14"/>
      <c r="BXC249" s="14"/>
      <c r="BXD249" s="14"/>
      <c r="BXE249" s="14"/>
      <c r="BXF249" s="14"/>
      <c r="BXG249" s="14"/>
      <c r="BXH249" s="14"/>
      <c r="BXI249" s="14"/>
      <c r="BXJ249" s="14"/>
      <c r="BXK249" s="14"/>
      <c r="BXL249" s="14"/>
      <c r="BXM249" s="14"/>
      <c r="BXN249" s="14"/>
      <c r="BXO249" s="14"/>
      <c r="BXP249" s="14"/>
      <c r="BXQ249" s="14"/>
      <c r="BXR249" s="14"/>
      <c r="BXS249" s="14"/>
      <c r="BXT249" s="14"/>
      <c r="BXU249" s="14"/>
      <c r="BXV249" s="14"/>
      <c r="BXW249" s="14"/>
      <c r="BXX249" s="14"/>
      <c r="BXY249" s="14"/>
      <c r="BXZ249" s="14"/>
      <c r="BYA249" s="14"/>
      <c r="BYB249" s="14"/>
      <c r="BYC249" s="14"/>
      <c r="BYD249" s="14"/>
      <c r="BYE249" s="14"/>
      <c r="BYF249" s="14"/>
      <c r="BYG249" s="14"/>
      <c r="BYH249" s="14"/>
      <c r="BYI249" s="14"/>
      <c r="BYJ249" s="14"/>
      <c r="BYK249" s="14"/>
      <c r="BYL249" s="14"/>
      <c r="BYM249" s="14"/>
      <c r="BYN249" s="14"/>
      <c r="BYO249" s="14"/>
      <c r="BYP249" s="14"/>
      <c r="BYQ249" s="14"/>
      <c r="BYR249" s="14"/>
      <c r="BYS249" s="14"/>
      <c r="BYT249" s="14"/>
      <c r="BYU249" s="14"/>
      <c r="BYV249" s="14"/>
      <c r="BYW249" s="14"/>
      <c r="BYX249" s="14"/>
      <c r="BYY249" s="14"/>
      <c r="BYZ249" s="14"/>
      <c r="BZA249" s="14"/>
      <c r="BZB249" s="14"/>
      <c r="BZC249" s="14"/>
      <c r="BZD249" s="14"/>
      <c r="BZE249" s="14"/>
      <c r="BZF249" s="14"/>
      <c r="BZG249" s="14"/>
      <c r="BZH249" s="14"/>
      <c r="BZI249" s="14"/>
      <c r="BZJ249" s="14"/>
      <c r="BZK249" s="14"/>
      <c r="BZL249" s="14"/>
      <c r="BZM249" s="14"/>
      <c r="BZN249" s="14"/>
      <c r="BZO249" s="14"/>
      <c r="BZP249" s="14"/>
      <c r="BZQ249" s="14"/>
      <c r="BZR249" s="14"/>
      <c r="BZS249" s="14"/>
      <c r="BZT249" s="14"/>
      <c r="BZU249" s="14"/>
      <c r="BZV249" s="14"/>
      <c r="BZW249" s="14"/>
      <c r="BZX249" s="14"/>
      <c r="BZY249" s="14"/>
      <c r="BZZ249" s="14"/>
      <c r="CAA249" s="14"/>
      <c r="CAB249" s="14"/>
      <c r="CAC249" s="14"/>
      <c r="CAD249" s="14"/>
      <c r="CAE249" s="14"/>
      <c r="CAF249" s="14"/>
      <c r="CAG249" s="14"/>
      <c r="CAH249" s="14"/>
      <c r="CAI249" s="14"/>
      <c r="CAJ249" s="14"/>
      <c r="CAK249" s="14"/>
      <c r="CAL249" s="14"/>
      <c r="CAM249" s="14"/>
      <c r="CAN249" s="14"/>
      <c r="CAO249" s="14"/>
      <c r="CAP249" s="14"/>
      <c r="CAQ249" s="14"/>
      <c r="CAR249" s="14"/>
      <c r="CAS249" s="14"/>
      <c r="CAT249" s="14"/>
      <c r="CAU249" s="14"/>
      <c r="CAV249" s="14"/>
      <c r="CAW249" s="14"/>
      <c r="CAX249" s="14"/>
      <c r="CAY249" s="14"/>
      <c r="CAZ249" s="14"/>
      <c r="CBA249" s="14"/>
      <c r="CBB249" s="14"/>
      <c r="CBC249" s="14"/>
      <c r="CBD249" s="14"/>
      <c r="CBE249" s="14"/>
      <c r="CBF249" s="14"/>
      <c r="CBG249" s="14"/>
      <c r="CBH249" s="14"/>
      <c r="CBI249" s="14"/>
      <c r="CBJ249" s="14"/>
      <c r="CBK249" s="14"/>
      <c r="CBL249" s="14"/>
      <c r="CBM249" s="14"/>
      <c r="CBN249" s="14"/>
      <c r="CBO249" s="14"/>
      <c r="CBP249" s="14"/>
      <c r="CBQ249" s="14"/>
      <c r="CBR249" s="14"/>
      <c r="CBS249" s="14"/>
      <c r="CBT249" s="14"/>
      <c r="CBU249" s="14"/>
      <c r="CBV249" s="14"/>
      <c r="CBW249" s="14"/>
      <c r="CBX249" s="14"/>
      <c r="CBY249" s="14"/>
      <c r="CBZ249" s="14"/>
      <c r="CCA249" s="14"/>
      <c r="CCB249" s="14"/>
      <c r="CCC249" s="14"/>
      <c r="CCD249" s="14"/>
      <c r="CCE249" s="14"/>
      <c r="CCF249" s="14"/>
      <c r="CCG249" s="14"/>
      <c r="CCH249" s="14"/>
      <c r="CCI249" s="14"/>
      <c r="CCJ249" s="14"/>
      <c r="CCK249" s="14"/>
      <c r="CCL249" s="14"/>
      <c r="CCM249" s="14"/>
      <c r="CCN249" s="14"/>
      <c r="CCO249" s="14"/>
      <c r="CCP249" s="14"/>
      <c r="CCQ249" s="14"/>
      <c r="CCR249" s="14"/>
      <c r="CCS249" s="14"/>
      <c r="CCT249" s="14"/>
      <c r="CCU249" s="14"/>
      <c r="CCV249" s="14"/>
      <c r="CCW249" s="14"/>
      <c r="CCX249" s="14"/>
      <c r="CCY249" s="14"/>
      <c r="CCZ249" s="14"/>
      <c r="CDA249" s="14"/>
      <c r="CDB249" s="14"/>
      <c r="CDC249" s="14"/>
      <c r="CDD249" s="14"/>
      <c r="CDE249" s="14"/>
      <c r="CDF249" s="14"/>
      <c r="CDG249" s="14"/>
      <c r="CDH249" s="14"/>
      <c r="CDI249" s="14"/>
      <c r="CDJ249" s="14"/>
      <c r="CDK249" s="14"/>
      <c r="CDL249" s="14"/>
      <c r="CDM249" s="14"/>
      <c r="CDN249" s="14"/>
      <c r="CDO249" s="14"/>
      <c r="CDP249" s="14"/>
      <c r="CDQ249" s="14"/>
      <c r="CDR249" s="14"/>
      <c r="CDS249" s="14"/>
      <c r="CDT249" s="14"/>
      <c r="CDU249" s="14"/>
      <c r="CDV249" s="14"/>
      <c r="CDW249" s="14"/>
      <c r="CDX249" s="14"/>
      <c r="CDY249" s="14"/>
      <c r="CDZ249" s="14"/>
      <c r="CEA249" s="14"/>
      <c r="CEB249" s="14"/>
      <c r="CEC249" s="14"/>
      <c r="CED249" s="14"/>
      <c r="CEE249" s="14"/>
      <c r="CEF249" s="14"/>
      <c r="CEG249" s="14"/>
      <c r="CEH249" s="14"/>
      <c r="CEI249" s="14"/>
      <c r="CEJ249" s="14"/>
      <c r="CEK249" s="14"/>
      <c r="CEL249" s="14"/>
      <c r="CEM249" s="14"/>
      <c r="CEN249" s="14"/>
      <c r="CEO249" s="14"/>
      <c r="CEP249" s="14"/>
      <c r="CEQ249" s="14"/>
      <c r="CER249" s="14"/>
      <c r="CES249" s="14"/>
      <c r="CET249" s="14"/>
      <c r="CEU249" s="14"/>
      <c r="CEV249" s="14"/>
      <c r="CEW249" s="14"/>
      <c r="CEX249" s="14"/>
      <c r="CEY249" s="14"/>
      <c r="CEZ249" s="14"/>
      <c r="CFA249" s="14"/>
      <c r="CFB249" s="14"/>
      <c r="CFC249" s="14"/>
      <c r="CFD249" s="14"/>
      <c r="CFE249" s="14"/>
      <c r="CFF249" s="14"/>
      <c r="CFG249" s="14"/>
      <c r="CFH249" s="14"/>
      <c r="CFI249" s="14"/>
      <c r="CFJ249" s="14"/>
      <c r="CFK249" s="14"/>
      <c r="CFL249" s="14"/>
      <c r="CFM249" s="14"/>
      <c r="CFN249" s="14"/>
      <c r="CFO249" s="14"/>
      <c r="CFP249" s="14"/>
      <c r="CFQ249" s="14"/>
      <c r="CFR249" s="14"/>
      <c r="CFS249" s="14"/>
      <c r="CFT249" s="14"/>
      <c r="CFU249" s="14"/>
      <c r="CFV249" s="14"/>
      <c r="CFW249" s="14"/>
      <c r="CFX249" s="14"/>
      <c r="CFY249" s="14"/>
      <c r="CFZ249" s="14"/>
      <c r="CGA249" s="14"/>
      <c r="CGB249" s="14"/>
      <c r="CGC249" s="14"/>
      <c r="CGD249" s="14"/>
      <c r="CGE249" s="14"/>
      <c r="CGF249" s="14"/>
      <c r="CGG249" s="14"/>
      <c r="CGH249" s="14"/>
      <c r="CGI249" s="14"/>
      <c r="CGJ249" s="14"/>
      <c r="CGK249" s="14"/>
      <c r="CGL249" s="14"/>
      <c r="CGM249" s="14"/>
      <c r="CGN249" s="14"/>
      <c r="CGO249" s="14"/>
      <c r="CGP249" s="14"/>
      <c r="CGQ249" s="14"/>
      <c r="CGR249" s="14"/>
      <c r="CGS249" s="14"/>
      <c r="CGT249" s="14"/>
      <c r="CGU249" s="14"/>
      <c r="CGV249" s="14"/>
      <c r="CGW249" s="14"/>
      <c r="CGX249" s="14"/>
      <c r="CGY249" s="14"/>
      <c r="CGZ249" s="14"/>
      <c r="CHA249" s="14"/>
      <c r="CHB249" s="14"/>
      <c r="CHC249" s="14"/>
      <c r="CHD249" s="14"/>
      <c r="CHE249" s="14"/>
      <c r="CHF249" s="14"/>
      <c r="CHG249" s="14"/>
      <c r="CHH249" s="14"/>
      <c r="CHI249" s="14"/>
      <c r="CHJ249" s="14"/>
      <c r="CHK249" s="14"/>
      <c r="CHL249" s="14"/>
      <c r="CHM249" s="14"/>
      <c r="CHN249" s="14"/>
      <c r="CHO249" s="14"/>
      <c r="CHP249" s="14"/>
      <c r="CHQ249" s="14"/>
      <c r="CHR249" s="14"/>
      <c r="CHS249" s="14"/>
      <c r="CHT249" s="14"/>
      <c r="CHU249" s="14"/>
      <c r="CHV249" s="14"/>
      <c r="CHW249" s="14"/>
      <c r="CHX249" s="14"/>
      <c r="CHY249" s="14"/>
      <c r="CHZ249" s="14"/>
      <c r="CIA249" s="14"/>
      <c r="CIB249" s="14"/>
      <c r="CIC249" s="14"/>
      <c r="CID249" s="14"/>
      <c r="CIE249" s="14"/>
      <c r="CIF249" s="14"/>
      <c r="CIG249" s="14"/>
      <c r="CIH249" s="14"/>
      <c r="CII249" s="14"/>
      <c r="CIJ249" s="14"/>
      <c r="CIK249" s="14"/>
      <c r="CIL249" s="14"/>
      <c r="CIM249" s="14"/>
      <c r="CIN249" s="14"/>
      <c r="CIO249" s="14"/>
      <c r="CIP249" s="14"/>
      <c r="CIQ249" s="14"/>
      <c r="CIR249" s="14"/>
      <c r="CIS249" s="14"/>
      <c r="CIT249" s="14"/>
      <c r="CIU249" s="14"/>
      <c r="CIV249" s="14"/>
      <c r="CIW249" s="14"/>
      <c r="CIX249" s="14"/>
      <c r="CIY249" s="14"/>
      <c r="CIZ249" s="14"/>
      <c r="CJA249" s="14"/>
      <c r="CJB249" s="14"/>
      <c r="CJC249" s="14"/>
      <c r="CJD249" s="14"/>
      <c r="CJE249" s="14"/>
      <c r="CJF249" s="14"/>
      <c r="CJG249" s="14"/>
      <c r="CJH249" s="14"/>
      <c r="CJI249" s="14"/>
      <c r="CJJ249" s="14"/>
      <c r="CJK249" s="14"/>
      <c r="CJL249" s="14"/>
      <c r="CJM249" s="14"/>
      <c r="CJN249" s="14"/>
      <c r="CJO249" s="14"/>
      <c r="CJP249" s="14"/>
      <c r="CJQ249" s="14"/>
      <c r="CJR249" s="14"/>
      <c r="CJS249" s="14"/>
      <c r="CJT249" s="14"/>
      <c r="CJU249" s="14"/>
      <c r="CJV249" s="14"/>
      <c r="CJW249" s="14"/>
      <c r="CJX249" s="14"/>
      <c r="CJY249" s="14"/>
      <c r="CJZ249" s="14"/>
      <c r="CKA249" s="14"/>
      <c r="CKB249" s="14"/>
      <c r="CKC249" s="14"/>
      <c r="CKD249" s="14"/>
      <c r="CKE249" s="14"/>
      <c r="CKF249" s="14"/>
      <c r="CKG249" s="14"/>
      <c r="CKH249" s="14"/>
      <c r="CKI249" s="14"/>
      <c r="CKJ249" s="14"/>
      <c r="CKK249" s="14"/>
      <c r="CKL249" s="14"/>
      <c r="CKM249" s="14"/>
      <c r="CKN249" s="14"/>
      <c r="CKO249" s="14"/>
      <c r="CKP249" s="14"/>
      <c r="CKQ249" s="14"/>
      <c r="CKR249" s="14"/>
      <c r="CKS249" s="14"/>
      <c r="CKT249" s="14"/>
      <c r="CKU249" s="14"/>
      <c r="CKV249" s="14"/>
      <c r="CKW249" s="14"/>
      <c r="CKX249" s="14"/>
      <c r="CKY249" s="14"/>
      <c r="CKZ249" s="14"/>
      <c r="CLA249" s="14"/>
      <c r="CLB249" s="14"/>
      <c r="CLC249" s="14"/>
      <c r="CLD249" s="14"/>
      <c r="CLE249" s="14"/>
      <c r="CLF249" s="14"/>
      <c r="CLG249" s="14"/>
      <c r="CLH249" s="14"/>
      <c r="CLI249" s="14"/>
      <c r="CLJ249" s="14"/>
      <c r="CLK249" s="14"/>
      <c r="CLL249" s="14"/>
      <c r="CLM249" s="14"/>
      <c r="CLN249" s="14"/>
      <c r="CLO249" s="14"/>
      <c r="CLP249" s="14"/>
      <c r="CLQ249" s="14"/>
      <c r="CLR249" s="14"/>
      <c r="CLS249" s="14"/>
      <c r="CLT249" s="14"/>
      <c r="CLU249" s="14"/>
      <c r="CLV249" s="14"/>
      <c r="CLW249" s="14"/>
      <c r="CLX249" s="14"/>
      <c r="CLY249" s="14"/>
      <c r="CLZ249" s="14"/>
      <c r="CMA249" s="14"/>
      <c r="CMB249" s="14"/>
      <c r="CMC249" s="14"/>
      <c r="CMD249" s="14"/>
      <c r="CME249" s="14"/>
      <c r="CMF249" s="14"/>
      <c r="CMG249" s="14"/>
      <c r="CMH249" s="14"/>
      <c r="CMI249" s="14"/>
      <c r="CMJ249" s="14"/>
      <c r="CMK249" s="14"/>
      <c r="CML249" s="14"/>
      <c r="CMM249" s="14"/>
      <c r="CMN249" s="14"/>
      <c r="CMO249" s="14"/>
      <c r="CMP249" s="14"/>
      <c r="CMQ249" s="14"/>
      <c r="CMR249" s="14"/>
      <c r="CMS249" s="14"/>
      <c r="CMT249" s="14"/>
      <c r="CMU249" s="14"/>
      <c r="CMV249" s="14"/>
      <c r="CMW249" s="14"/>
      <c r="CMX249" s="14"/>
      <c r="CMY249" s="14"/>
      <c r="CMZ249" s="14"/>
      <c r="CNA249" s="14"/>
      <c r="CNB249" s="14"/>
      <c r="CNC249" s="14"/>
      <c r="CND249" s="14"/>
      <c r="CNE249" s="14"/>
      <c r="CNF249" s="14"/>
      <c r="CNG249" s="14"/>
      <c r="CNH249" s="14"/>
      <c r="CNI249" s="14"/>
      <c r="CNJ249" s="14"/>
      <c r="CNK249" s="14"/>
      <c r="CNL249" s="14"/>
      <c r="CNM249" s="14"/>
      <c r="CNN249" s="14"/>
      <c r="CNO249" s="14"/>
      <c r="CNP249" s="14"/>
      <c r="CNQ249" s="14"/>
      <c r="CNR249" s="14"/>
      <c r="CNS249" s="14"/>
      <c r="CNT249" s="14"/>
      <c r="CNU249" s="14"/>
      <c r="CNV249" s="14"/>
      <c r="CNW249" s="14"/>
      <c r="CNX249" s="14"/>
      <c r="CNY249" s="14"/>
      <c r="CNZ249" s="14"/>
      <c r="COA249" s="14"/>
      <c r="COB249" s="14"/>
      <c r="COC249" s="14"/>
      <c r="COD249" s="14"/>
      <c r="COE249" s="14"/>
      <c r="COF249" s="14"/>
      <c r="COG249" s="14"/>
      <c r="COH249" s="14"/>
      <c r="COI249" s="14"/>
      <c r="COJ249" s="14"/>
      <c r="COK249" s="14"/>
      <c r="COL249" s="14"/>
      <c r="COM249" s="14"/>
      <c r="CON249" s="14"/>
      <c r="COO249" s="14"/>
      <c r="COP249" s="14"/>
      <c r="COQ249" s="14"/>
      <c r="COR249" s="14"/>
      <c r="COS249" s="14"/>
      <c r="COT249" s="14"/>
      <c r="COU249" s="14"/>
      <c r="COV249" s="14"/>
      <c r="COW249" s="14"/>
      <c r="COX249" s="14"/>
      <c r="COY249" s="14"/>
      <c r="COZ249" s="14"/>
      <c r="CPA249" s="14"/>
      <c r="CPB249" s="14"/>
      <c r="CPC249" s="14"/>
      <c r="CPD249" s="14"/>
      <c r="CPE249" s="14"/>
      <c r="CPF249" s="14"/>
      <c r="CPG249" s="14"/>
      <c r="CPH249" s="14"/>
      <c r="CPI249" s="14"/>
      <c r="CPJ249" s="14"/>
      <c r="CPK249" s="14"/>
      <c r="CPL249" s="14"/>
      <c r="CPM249" s="14"/>
      <c r="CPN249" s="14"/>
      <c r="CPO249" s="14"/>
      <c r="CPP249" s="14"/>
      <c r="CPQ249" s="14"/>
      <c r="CPR249" s="14"/>
      <c r="CPS249" s="14"/>
      <c r="CPT249" s="14"/>
      <c r="CPU249" s="14"/>
      <c r="CPV249" s="14"/>
      <c r="CPW249" s="14"/>
      <c r="CPX249" s="14"/>
      <c r="CPY249" s="14"/>
      <c r="CPZ249" s="14"/>
      <c r="CQA249" s="14"/>
      <c r="CQB249" s="14"/>
      <c r="CQC249" s="14"/>
      <c r="CQD249" s="14"/>
      <c r="CQE249" s="14"/>
      <c r="CQF249" s="14"/>
      <c r="CQG249" s="14"/>
      <c r="CQH249" s="14"/>
      <c r="CQI249" s="14"/>
      <c r="CQJ249" s="14"/>
      <c r="CQK249" s="14"/>
      <c r="CQL249" s="14"/>
      <c r="CQM249" s="14"/>
      <c r="CQN249" s="14"/>
      <c r="CQO249" s="14"/>
      <c r="CQP249" s="14"/>
      <c r="CQQ249" s="14"/>
      <c r="CQR249" s="14"/>
      <c r="CQS249" s="14"/>
      <c r="CQT249" s="14"/>
      <c r="CQU249" s="14"/>
      <c r="CQV249" s="14"/>
      <c r="CQW249" s="14"/>
      <c r="CQX249" s="14"/>
      <c r="CQY249" s="14"/>
      <c r="CQZ249" s="14"/>
      <c r="CRA249" s="14"/>
      <c r="CRB249" s="14"/>
      <c r="CRC249" s="14"/>
      <c r="CRD249" s="14"/>
      <c r="CRE249" s="14"/>
      <c r="CRF249" s="14"/>
      <c r="CRG249" s="14"/>
      <c r="CRH249" s="14"/>
      <c r="CRI249" s="14"/>
      <c r="CRJ249" s="14"/>
      <c r="CRK249" s="14"/>
      <c r="CRL249" s="14"/>
      <c r="CRM249" s="14"/>
      <c r="CRN249" s="14"/>
      <c r="CRO249" s="14"/>
      <c r="CRP249" s="14"/>
      <c r="CRQ249" s="14"/>
      <c r="CRR249" s="14"/>
      <c r="CRS249" s="14"/>
      <c r="CRT249" s="14"/>
      <c r="CRU249" s="14"/>
      <c r="CRV249" s="14"/>
      <c r="CRW249" s="14"/>
      <c r="CRX249" s="14"/>
      <c r="CRY249" s="14"/>
      <c r="CRZ249" s="14"/>
      <c r="CSA249" s="14"/>
      <c r="CSB249" s="14"/>
      <c r="CSC249" s="14"/>
      <c r="CSD249" s="14"/>
      <c r="CSE249" s="14"/>
      <c r="CSF249" s="14"/>
      <c r="CSG249" s="14"/>
      <c r="CSH249" s="14"/>
      <c r="CSI249" s="14"/>
      <c r="CSJ249" s="14"/>
      <c r="CSK249" s="14"/>
      <c r="CSL249" s="14"/>
      <c r="CSM249" s="14"/>
      <c r="CSN249" s="14"/>
      <c r="CSO249" s="14"/>
      <c r="CSP249" s="14"/>
      <c r="CSQ249" s="14"/>
      <c r="CSR249" s="14"/>
      <c r="CSS249" s="14"/>
      <c r="CST249" s="14"/>
      <c r="CSU249" s="14"/>
      <c r="CSV249" s="14"/>
      <c r="CSW249" s="14"/>
      <c r="CSX249" s="14"/>
      <c r="CSY249" s="14"/>
      <c r="CSZ249" s="14"/>
      <c r="CTA249" s="14"/>
      <c r="CTB249" s="14"/>
      <c r="CTC249" s="14"/>
      <c r="CTD249" s="14"/>
      <c r="CTE249" s="14"/>
      <c r="CTF249" s="14"/>
      <c r="CTG249" s="14"/>
      <c r="CTH249" s="14"/>
      <c r="CTI249" s="14"/>
      <c r="CTJ249" s="14"/>
      <c r="CTK249" s="14"/>
      <c r="CTL249" s="14"/>
      <c r="CTM249" s="14"/>
      <c r="CTN249" s="14"/>
      <c r="CTO249" s="14"/>
      <c r="CTP249" s="14"/>
      <c r="CTQ249" s="14"/>
      <c r="CTR249" s="14"/>
      <c r="CTS249" s="14"/>
      <c r="CTT249" s="14"/>
      <c r="CTU249" s="14"/>
      <c r="CTV249" s="14"/>
      <c r="CTW249" s="14"/>
      <c r="CTX249" s="14"/>
      <c r="CTY249" s="14"/>
      <c r="CTZ249" s="14"/>
      <c r="CUA249" s="14"/>
      <c r="CUB249" s="14"/>
      <c r="CUC249" s="14"/>
      <c r="CUD249" s="14"/>
      <c r="CUE249" s="14"/>
      <c r="CUF249" s="14"/>
      <c r="CUG249" s="14"/>
      <c r="CUH249" s="14"/>
      <c r="CUI249" s="14"/>
      <c r="CUJ249" s="14"/>
      <c r="CUK249" s="14"/>
      <c r="CUL249" s="14"/>
      <c r="CUM249" s="14"/>
      <c r="CUN249" s="14"/>
      <c r="CUO249" s="14"/>
      <c r="CUP249" s="14"/>
      <c r="CUQ249" s="14"/>
      <c r="CUR249" s="14"/>
      <c r="CUS249" s="14"/>
      <c r="CUT249" s="14"/>
      <c r="CUU249" s="14"/>
      <c r="CUV249" s="14"/>
      <c r="CUW249" s="14"/>
      <c r="CUX249" s="14"/>
      <c r="CUY249" s="14"/>
      <c r="CUZ249" s="14"/>
      <c r="CVA249" s="14"/>
      <c r="CVB249" s="14"/>
      <c r="CVC249" s="14"/>
      <c r="CVD249" s="14"/>
      <c r="CVE249" s="14"/>
      <c r="CVF249" s="14"/>
      <c r="CVG249" s="14"/>
      <c r="CVH249" s="14"/>
      <c r="CVI249" s="14"/>
      <c r="CVJ249" s="14"/>
      <c r="CVK249" s="14"/>
      <c r="CVL249" s="14"/>
      <c r="CVM249" s="14"/>
      <c r="CVN249" s="14"/>
      <c r="CVO249" s="14"/>
      <c r="CVP249" s="14"/>
      <c r="CVQ249" s="14"/>
      <c r="CVR249" s="14"/>
      <c r="CVS249" s="14"/>
      <c r="CVT249" s="14"/>
      <c r="CVU249" s="14"/>
      <c r="CVV249" s="14"/>
      <c r="CVW249" s="14"/>
      <c r="CVX249" s="14"/>
      <c r="CVY249" s="14"/>
      <c r="CVZ249" s="14"/>
      <c r="CWA249" s="14"/>
      <c r="CWB249" s="14"/>
      <c r="CWC249" s="14"/>
      <c r="CWD249" s="14"/>
      <c r="CWE249" s="14"/>
      <c r="CWF249" s="14"/>
      <c r="CWG249" s="14"/>
      <c r="CWH249" s="14"/>
      <c r="CWI249" s="14"/>
      <c r="CWJ249" s="14"/>
      <c r="CWK249" s="14"/>
      <c r="CWL249" s="14"/>
      <c r="CWM249" s="14"/>
      <c r="CWN249" s="14"/>
      <c r="CWO249" s="14"/>
      <c r="CWP249" s="14"/>
      <c r="CWQ249" s="14"/>
      <c r="CWR249" s="14"/>
      <c r="CWS249" s="14"/>
      <c r="CWT249" s="14"/>
      <c r="CWU249" s="14"/>
      <c r="CWV249" s="14"/>
      <c r="CWW249" s="14"/>
      <c r="CWX249" s="14"/>
      <c r="CWY249" s="14"/>
      <c r="CWZ249" s="14"/>
      <c r="CXA249" s="14"/>
      <c r="CXB249" s="14"/>
      <c r="CXC249" s="14"/>
      <c r="CXD249" s="14"/>
      <c r="CXE249" s="14"/>
      <c r="CXF249" s="14"/>
      <c r="CXG249" s="14"/>
      <c r="CXH249" s="14"/>
      <c r="CXI249" s="14"/>
      <c r="CXJ249" s="14"/>
      <c r="CXK249" s="14"/>
      <c r="CXL249" s="14"/>
      <c r="CXM249" s="14"/>
      <c r="CXN249" s="14"/>
      <c r="CXO249" s="14"/>
      <c r="CXP249" s="14"/>
      <c r="CXQ249" s="14"/>
      <c r="CXR249" s="14"/>
      <c r="CXS249" s="14"/>
      <c r="CXT249" s="14"/>
      <c r="CXU249" s="14"/>
      <c r="CXV249" s="14"/>
      <c r="CXW249" s="14"/>
      <c r="CXX249" s="14"/>
      <c r="CXY249" s="14"/>
      <c r="CXZ249" s="14"/>
      <c r="CYA249" s="14"/>
      <c r="CYB249" s="14"/>
      <c r="CYC249" s="14"/>
      <c r="CYD249" s="14"/>
      <c r="CYE249" s="14"/>
      <c r="CYF249" s="14"/>
      <c r="CYG249" s="14"/>
      <c r="CYH249" s="14"/>
      <c r="CYI249" s="14"/>
      <c r="CYJ249" s="14"/>
      <c r="CYK249" s="14"/>
      <c r="CYL249" s="14"/>
      <c r="CYM249" s="14"/>
      <c r="CYN249" s="14"/>
      <c r="CYO249" s="14"/>
      <c r="CYP249" s="14"/>
      <c r="CYQ249" s="14"/>
      <c r="CYR249" s="14"/>
      <c r="CYS249" s="14"/>
      <c r="CYT249" s="14"/>
      <c r="CYU249" s="14"/>
      <c r="CYV249" s="14"/>
      <c r="CYW249" s="14"/>
      <c r="CYX249" s="14"/>
      <c r="CYY249" s="14"/>
      <c r="CYZ249" s="14"/>
      <c r="CZA249" s="14"/>
      <c r="CZB249" s="14"/>
      <c r="CZC249" s="14"/>
      <c r="CZD249" s="14"/>
      <c r="CZE249" s="14"/>
      <c r="CZF249" s="14"/>
      <c r="CZG249" s="14"/>
      <c r="CZH249" s="14"/>
      <c r="CZI249" s="14"/>
      <c r="CZJ249" s="14"/>
      <c r="CZK249" s="14"/>
      <c r="CZL249" s="14"/>
      <c r="CZM249" s="14"/>
      <c r="CZN249" s="14"/>
      <c r="CZO249" s="14"/>
      <c r="CZP249" s="14"/>
      <c r="CZQ249" s="14"/>
      <c r="CZR249" s="14"/>
      <c r="CZS249" s="14"/>
      <c r="CZT249" s="14"/>
      <c r="CZU249" s="14"/>
      <c r="CZV249" s="14"/>
      <c r="CZW249" s="14"/>
      <c r="CZX249" s="14"/>
      <c r="CZY249" s="14"/>
      <c r="CZZ249" s="14"/>
      <c r="DAA249" s="14"/>
      <c r="DAB249" s="14"/>
      <c r="DAC249" s="14"/>
      <c r="DAD249" s="14"/>
      <c r="DAE249" s="14"/>
      <c r="DAF249" s="14"/>
      <c r="DAG249" s="14"/>
      <c r="DAH249" s="14"/>
      <c r="DAI249" s="14"/>
      <c r="DAJ249" s="14"/>
      <c r="DAK249" s="14"/>
      <c r="DAL249" s="14"/>
      <c r="DAM249" s="14"/>
      <c r="DAN249" s="14"/>
      <c r="DAO249" s="14"/>
      <c r="DAP249" s="14"/>
      <c r="DAQ249" s="14"/>
      <c r="DAR249" s="14"/>
      <c r="DAS249" s="14"/>
      <c r="DAT249" s="14"/>
      <c r="DAU249" s="14"/>
      <c r="DAV249" s="14"/>
      <c r="DAW249" s="14"/>
      <c r="DAX249" s="14"/>
      <c r="DAY249" s="14"/>
      <c r="DAZ249" s="14"/>
      <c r="DBA249" s="14"/>
      <c r="DBB249" s="14"/>
      <c r="DBC249" s="14"/>
      <c r="DBD249" s="14"/>
      <c r="DBE249" s="14"/>
      <c r="DBF249" s="14"/>
      <c r="DBG249" s="14"/>
      <c r="DBH249" s="14"/>
      <c r="DBI249" s="14"/>
      <c r="DBJ249" s="14"/>
      <c r="DBK249" s="14"/>
      <c r="DBL249" s="14"/>
      <c r="DBM249" s="14"/>
      <c r="DBN249" s="14"/>
      <c r="DBO249" s="14"/>
      <c r="DBP249" s="14"/>
      <c r="DBQ249" s="14"/>
      <c r="DBR249" s="14"/>
      <c r="DBS249" s="14"/>
      <c r="DBT249" s="14"/>
      <c r="DBU249" s="14"/>
      <c r="DBV249" s="14"/>
      <c r="DBW249" s="14"/>
      <c r="DBX249" s="14"/>
      <c r="DBY249" s="14"/>
      <c r="DBZ249" s="14"/>
      <c r="DCA249" s="14"/>
      <c r="DCB249" s="14"/>
      <c r="DCC249" s="14"/>
      <c r="DCD249" s="14"/>
      <c r="DCE249" s="14"/>
      <c r="DCF249" s="14"/>
      <c r="DCG249" s="14"/>
      <c r="DCH249" s="14"/>
      <c r="DCI249" s="14"/>
      <c r="DCJ249" s="14"/>
      <c r="DCK249" s="14"/>
      <c r="DCL249" s="14"/>
      <c r="DCM249" s="14"/>
      <c r="DCN249" s="14"/>
      <c r="DCO249" s="14"/>
      <c r="DCP249" s="14"/>
      <c r="DCQ249" s="14"/>
      <c r="DCR249" s="14"/>
      <c r="DCS249" s="14"/>
      <c r="DCT249" s="14"/>
      <c r="DCU249" s="14"/>
      <c r="DCV249" s="14"/>
      <c r="DCW249" s="14"/>
      <c r="DCX249" s="14"/>
      <c r="DCY249" s="14"/>
      <c r="DCZ249" s="14"/>
      <c r="DDA249" s="14"/>
      <c r="DDB249" s="14"/>
      <c r="DDC249" s="14"/>
      <c r="DDD249" s="14"/>
      <c r="DDE249" s="14"/>
      <c r="DDF249" s="14"/>
      <c r="DDG249" s="14"/>
      <c r="DDH249" s="14"/>
      <c r="DDI249" s="14"/>
      <c r="DDJ249" s="14"/>
      <c r="DDK249" s="14"/>
      <c r="DDL249" s="14"/>
      <c r="DDM249" s="14"/>
      <c r="DDN249" s="14"/>
      <c r="DDO249" s="14"/>
      <c r="DDP249" s="14"/>
      <c r="DDQ249" s="14"/>
      <c r="DDR249" s="14"/>
      <c r="DDS249" s="14"/>
      <c r="DDT249" s="14"/>
      <c r="DDU249" s="14"/>
      <c r="DDV249" s="14"/>
      <c r="DDW249" s="14"/>
      <c r="DDX249" s="14"/>
      <c r="DDY249" s="14"/>
      <c r="DDZ249" s="14"/>
      <c r="DEA249" s="14"/>
      <c r="DEB249" s="14"/>
      <c r="DEC249" s="14"/>
      <c r="DED249" s="14"/>
      <c r="DEE249" s="14"/>
      <c r="DEF249" s="14"/>
      <c r="DEG249" s="14"/>
      <c r="DEH249" s="14"/>
      <c r="DEI249" s="14"/>
      <c r="DEJ249" s="14"/>
      <c r="DEK249" s="14"/>
      <c r="DEL249" s="14"/>
      <c r="DEM249" s="14"/>
      <c r="DEN249" s="14"/>
      <c r="DEO249" s="14"/>
      <c r="DEP249" s="14"/>
      <c r="DEQ249" s="14"/>
      <c r="DER249" s="14"/>
      <c r="DES249" s="14"/>
      <c r="DET249" s="14"/>
      <c r="DEU249" s="14"/>
      <c r="DEV249" s="14"/>
      <c r="DEW249" s="14"/>
      <c r="DEX249" s="14"/>
      <c r="DEY249" s="14"/>
      <c r="DEZ249" s="14"/>
      <c r="DFA249" s="14"/>
      <c r="DFB249" s="14"/>
      <c r="DFC249" s="14"/>
      <c r="DFD249" s="14"/>
      <c r="DFE249" s="14"/>
      <c r="DFF249" s="14"/>
      <c r="DFG249" s="14"/>
      <c r="DFH249" s="14"/>
      <c r="DFI249" s="14"/>
      <c r="DFJ249" s="14"/>
      <c r="DFK249" s="14"/>
      <c r="DFL249" s="14"/>
      <c r="DFM249" s="14"/>
      <c r="DFN249" s="14"/>
      <c r="DFO249" s="14"/>
      <c r="DFP249" s="14"/>
      <c r="DFQ249" s="14"/>
      <c r="DFR249" s="14"/>
      <c r="DFS249" s="14"/>
      <c r="DFT249" s="14"/>
      <c r="DFU249" s="14"/>
      <c r="DFV249" s="14"/>
      <c r="DFW249" s="14"/>
      <c r="DFX249" s="14"/>
      <c r="DFY249" s="14"/>
      <c r="DFZ249" s="14"/>
      <c r="DGA249" s="14"/>
      <c r="DGB249" s="14"/>
      <c r="DGC249" s="14"/>
      <c r="DGD249" s="14"/>
      <c r="DGE249" s="14"/>
      <c r="DGF249" s="14"/>
      <c r="DGG249" s="14"/>
      <c r="DGH249" s="14"/>
      <c r="DGI249" s="14"/>
      <c r="DGJ249" s="14"/>
      <c r="DGK249" s="14"/>
      <c r="DGL249" s="14"/>
      <c r="DGM249" s="14"/>
      <c r="DGN249" s="14"/>
      <c r="DGO249" s="14"/>
      <c r="DGP249" s="14"/>
      <c r="DGQ249" s="14"/>
      <c r="DGR249" s="14"/>
      <c r="DGS249" s="14"/>
      <c r="DGT249" s="14"/>
      <c r="DGU249" s="14"/>
      <c r="DGV249" s="14"/>
      <c r="DGW249" s="14"/>
      <c r="DGX249" s="14"/>
      <c r="DGY249" s="14"/>
      <c r="DGZ249" s="14"/>
      <c r="DHA249" s="14"/>
      <c r="DHB249" s="14"/>
      <c r="DHC249" s="14"/>
      <c r="DHD249" s="14"/>
      <c r="DHE249" s="14"/>
      <c r="DHF249" s="14"/>
      <c r="DHG249" s="14"/>
      <c r="DHH249" s="14"/>
      <c r="DHI249" s="14"/>
      <c r="DHJ249" s="14"/>
      <c r="DHK249" s="14"/>
      <c r="DHL249" s="14"/>
      <c r="DHM249" s="14"/>
      <c r="DHN249" s="14"/>
      <c r="DHO249" s="14"/>
      <c r="DHP249" s="14"/>
      <c r="DHQ249" s="14"/>
      <c r="DHR249" s="14"/>
      <c r="DHS249" s="14"/>
      <c r="DHT249" s="14"/>
      <c r="DHU249" s="14"/>
      <c r="DHV249" s="14"/>
      <c r="DHW249" s="14"/>
      <c r="DHX249" s="14"/>
      <c r="DHY249" s="14"/>
      <c r="DHZ249" s="14"/>
      <c r="DIA249" s="14"/>
      <c r="DIB249" s="14"/>
      <c r="DIC249" s="14"/>
      <c r="DID249" s="14"/>
      <c r="DIE249" s="14"/>
      <c r="DIF249" s="14"/>
      <c r="DIG249" s="14"/>
      <c r="DIH249" s="14"/>
      <c r="DII249" s="14"/>
      <c r="DIJ249" s="14"/>
      <c r="DIK249" s="14"/>
      <c r="DIL249" s="14"/>
      <c r="DIM249" s="14"/>
      <c r="DIN249" s="14"/>
      <c r="DIO249" s="14"/>
      <c r="DIP249" s="14"/>
      <c r="DIQ249" s="14"/>
      <c r="DIR249" s="14"/>
      <c r="DIS249" s="14"/>
      <c r="DIT249" s="14"/>
      <c r="DIU249" s="14"/>
      <c r="DIV249" s="14"/>
      <c r="DIW249" s="14"/>
      <c r="DIX249" s="14"/>
      <c r="DIY249" s="14"/>
      <c r="DIZ249" s="14"/>
      <c r="DJA249" s="14"/>
      <c r="DJB249" s="14"/>
      <c r="DJC249" s="14"/>
      <c r="DJD249" s="14"/>
      <c r="DJE249" s="14"/>
      <c r="DJF249" s="14"/>
      <c r="DJG249" s="14"/>
      <c r="DJH249" s="14"/>
      <c r="DJI249" s="14"/>
      <c r="DJJ249" s="14"/>
      <c r="DJK249" s="14"/>
      <c r="DJL249" s="14"/>
      <c r="DJM249" s="14"/>
      <c r="DJN249" s="14"/>
      <c r="DJO249" s="14"/>
      <c r="DJP249" s="14"/>
      <c r="DJQ249" s="14"/>
      <c r="DJR249" s="14"/>
      <c r="DJS249" s="14"/>
      <c r="DJT249" s="14"/>
      <c r="DJU249" s="14"/>
      <c r="DJV249" s="14"/>
      <c r="DJW249" s="14"/>
      <c r="DJX249" s="14"/>
      <c r="DJY249" s="14"/>
      <c r="DJZ249" s="14"/>
      <c r="DKA249" s="14"/>
      <c r="DKB249" s="14"/>
      <c r="DKC249" s="14"/>
      <c r="DKD249" s="14"/>
      <c r="DKE249" s="14"/>
      <c r="DKF249" s="14"/>
      <c r="DKG249" s="14"/>
      <c r="DKH249" s="14"/>
      <c r="DKI249" s="14"/>
      <c r="DKJ249" s="14"/>
      <c r="DKK249" s="14"/>
      <c r="DKL249" s="14"/>
      <c r="DKM249" s="14"/>
      <c r="DKN249" s="14"/>
      <c r="DKO249" s="14"/>
      <c r="DKP249" s="14"/>
      <c r="DKQ249" s="14"/>
      <c r="DKR249" s="14"/>
      <c r="DKS249" s="14"/>
      <c r="DKT249" s="14"/>
      <c r="DKU249" s="14"/>
      <c r="DKV249" s="14"/>
      <c r="DKW249" s="14"/>
      <c r="DKX249" s="14"/>
      <c r="DKY249" s="14"/>
      <c r="DKZ249" s="14"/>
      <c r="DLA249" s="14"/>
      <c r="DLB249" s="14"/>
      <c r="DLC249" s="14"/>
      <c r="DLD249" s="14"/>
      <c r="DLE249" s="14"/>
      <c r="DLF249" s="14"/>
      <c r="DLG249" s="14"/>
      <c r="DLH249" s="14"/>
      <c r="DLI249" s="14"/>
      <c r="DLJ249" s="14"/>
      <c r="DLK249" s="14"/>
      <c r="DLL249" s="14"/>
      <c r="DLM249" s="14"/>
      <c r="DLN249" s="14"/>
      <c r="DLO249" s="14"/>
      <c r="DLP249" s="14"/>
      <c r="DLQ249" s="14"/>
      <c r="DLR249" s="14"/>
      <c r="DLS249" s="14"/>
      <c r="DLT249" s="14"/>
      <c r="DLU249" s="14"/>
      <c r="DLV249" s="14"/>
      <c r="DLW249" s="14"/>
      <c r="DLX249" s="14"/>
      <c r="DLY249" s="14"/>
      <c r="DLZ249" s="14"/>
      <c r="DMA249" s="14"/>
      <c r="DMB249" s="14"/>
      <c r="DMC249" s="14"/>
      <c r="DMD249" s="14"/>
      <c r="DME249" s="14"/>
      <c r="DMF249" s="14"/>
      <c r="DMG249" s="14"/>
      <c r="DMH249" s="14"/>
      <c r="DMI249" s="14"/>
      <c r="DMJ249" s="14"/>
      <c r="DMK249" s="14"/>
      <c r="DML249" s="14"/>
      <c r="DMM249" s="14"/>
      <c r="DMN249" s="14"/>
      <c r="DMO249" s="14"/>
      <c r="DMP249" s="14"/>
      <c r="DMQ249" s="14"/>
      <c r="DMR249" s="14"/>
      <c r="DMS249" s="14"/>
      <c r="DMT249" s="14"/>
      <c r="DMU249" s="14"/>
      <c r="DMV249" s="14"/>
      <c r="DMW249" s="14"/>
      <c r="DMX249" s="14"/>
      <c r="DMY249" s="14"/>
      <c r="DMZ249" s="14"/>
      <c r="DNA249" s="14"/>
      <c r="DNB249" s="14"/>
      <c r="DNC249" s="14"/>
      <c r="DND249" s="14"/>
      <c r="DNE249" s="14"/>
      <c r="DNF249" s="14"/>
      <c r="DNG249" s="14"/>
      <c r="DNH249" s="14"/>
      <c r="DNI249" s="14"/>
      <c r="DNJ249" s="14"/>
      <c r="DNK249" s="14"/>
      <c r="DNL249" s="14"/>
      <c r="DNM249" s="14"/>
      <c r="DNN249" s="14"/>
      <c r="DNO249" s="14"/>
      <c r="DNP249" s="14"/>
      <c r="DNQ249" s="14"/>
      <c r="DNR249" s="14"/>
      <c r="DNS249" s="14"/>
      <c r="DNT249" s="14"/>
      <c r="DNU249" s="14"/>
      <c r="DNV249" s="14"/>
      <c r="DNW249" s="14"/>
      <c r="DNX249" s="14"/>
      <c r="DNY249" s="14"/>
      <c r="DNZ249" s="14"/>
      <c r="DOA249" s="14"/>
      <c r="DOB249" s="14"/>
      <c r="DOC249" s="14"/>
      <c r="DOD249" s="14"/>
      <c r="DOE249" s="14"/>
      <c r="DOF249" s="14"/>
      <c r="DOG249" s="14"/>
      <c r="DOH249" s="14"/>
      <c r="DOI249" s="14"/>
      <c r="DOJ249" s="14"/>
      <c r="DOK249" s="14"/>
      <c r="DOL249" s="14"/>
      <c r="DOM249" s="14"/>
      <c r="DON249" s="14"/>
      <c r="DOO249" s="14"/>
      <c r="DOP249" s="14"/>
      <c r="DOQ249" s="14"/>
      <c r="DOR249" s="14"/>
      <c r="DOS249" s="14"/>
      <c r="DOT249" s="14"/>
      <c r="DOU249" s="14"/>
      <c r="DOV249" s="14"/>
      <c r="DOW249" s="14"/>
      <c r="DOX249" s="14"/>
      <c r="DOY249" s="14"/>
      <c r="DOZ249" s="14"/>
      <c r="DPA249" s="14"/>
      <c r="DPB249" s="14"/>
      <c r="DPC249" s="14"/>
      <c r="DPD249" s="14"/>
      <c r="DPE249" s="14"/>
      <c r="DPF249" s="14"/>
      <c r="DPG249" s="14"/>
      <c r="DPH249" s="14"/>
      <c r="DPI249" s="14"/>
      <c r="DPJ249" s="14"/>
      <c r="DPK249" s="14"/>
      <c r="DPL249" s="14"/>
      <c r="DPM249" s="14"/>
      <c r="DPN249" s="14"/>
      <c r="DPO249" s="14"/>
      <c r="DPP249" s="14"/>
      <c r="DPQ249" s="14"/>
      <c r="DPR249" s="14"/>
      <c r="DPS249" s="14"/>
      <c r="DPT249" s="14"/>
      <c r="DPU249" s="14"/>
      <c r="DPV249" s="14"/>
      <c r="DPW249" s="14"/>
      <c r="DPX249" s="14"/>
      <c r="DPY249" s="14"/>
      <c r="DPZ249" s="14"/>
      <c r="DQA249" s="14"/>
      <c r="DQB249" s="14"/>
      <c r="DQC249" s="14"/>
      <c r="DQD249" s="14"/>
      <c r="DQE249" s="14"/>
      <c r="DQF249" s="14"/>
      <c r="DQG249" s="14"/>
      <c r="DQH249" s="14"/>
      <c r="DQI249" s="14"/>
      <c r="DQJ249" s="14"/>
      <c r="DQK249" s="14"/>
      <c r="DQL249" s="14"/>
      <c r="DQM249" s="14"/>
      <c r="DQN249" s="14"/>
      <c r="DQO249" s="14"/>
      <c r="DQP249" s="14"/>
      <c r="DQQ249" s="14"/>
      <c r="DQR249" s="14"/>
      <c r="DQS249" s="14"/>
      <c r="DQT249" s="14"/>
      <c r="DQU249" s="14"/>
      <c r="DQV249" s="14"/>
      <c r="DQW249" s="14"/>
      <c r="DQX249" s="14"/>
      <c r="DQY249" s="14"/>
      <c r="DQZ249" s="14"/>
      <c r="DRA249" s="14"/>
      <c r="DRB249" s="14"/>
      <c r="DRC249" s="14"/>
      <c r="DRD249" s="14"/>
      <c r="DRE249" s="14"/>
      <c r="DRF249" s="14"/>
      <c r="DRG249" s="14"/>
      <c r="DRH249" s="14"/>
      <c r="DRI249" s="14"/>
      <c r="DRJ249" s="14"/>
      <c r="DRK249" s="14"/>
      <c r="DRL249" s="14"/>
      <c r="DRM249" s="14"/>
      <c r="DRN249" s="14"/>
      <c r="DRO249" s="14"/>
      <c r="DRP249" s="14"/>
      <c r="DRQ249" s="14"/>
      <c r="DRR249" s="14"/>
      <c r="DRS249" s="14"/>
      <c r="DRT249" s="14"/>
      <c r="DRU249" s="14"/>
      <c r="DRV249" s="14"/>
      <c r="DRW249" s="14"/>
      <c r="DRX249" s="14"/>
      <c r="DRY249" s="14"/>
      <c r="DRZ249" s="14"/>
      <c r="DSA249" s="14"/>
      <c r="DSB249" s="14"/>
      <c r="DSC249" s="14"/>
      <c r="DSD249" s="14"/>
      <c r="DSE249" s="14"/>
      <c r="DSF249" s="14"/>
      <c r="DSG249" s="14"/>
      <c r="DSH249" s="14"/>
      <c r="DSI249" s="14"/>
      <c r="DSJ249" s="14"/>
      <c r="DSK249" s="14"/>
      <c r="DSL249" s="14"/>
      <c r="DSM249" s="14"/>
      <c r="DSN249" s="14"/>
      <c r="DSO249" s="14"/>
      <c r="DSP249" s="14"/>
      <c r="DSQ249" s="14"/>
      <c r="DSR249" s="14"/>
      <c r="DSS249" s="14"/>
      <c r="DST249" s="14"/>
      <c r="DSU249" s="14"/>
      <c r="DSV249" s="14"/>
      <c r="DSW249" s="14"/>
      <c r="DSX249" s="14"/>
      <c r="DSY249" s="14"/>
      <c r="DSZ249" s="14"/>
      <c r="DTA249" s="14"/>
      <c r="DTB249" s="14"/>
      <c r="DTC249" s="14"/>
      <c r="DTD249" s="14"/>
      <c r="DTE249" s="14"/>
      <c r="DTF249" s="14"/>
      <c r="DTG249" s="14"/>
      <c r="DTH249" s="14"/>
      <c r="DTI249" s="14"/>
      <c r="DTJ249" s="14"/>
      <c r="DTK249" s="14"/>
      <c r="DTL249" s="14"/>
      <c r="DTM249" s="14"/>
      <c r="DTN249" s="14"/>
      <c r="DTO249" s="14"/>
      <c r="DTP249" s="14"/>
      <c r="DTQ249" s="14"/>
      <c r="DTR249" s="14"/>
      <c r="DTS249" s="14"/>
      <c r="DTT249" s="14"/>
      <c r="DTU249" s="14"/>
      <c r="DTV249" s="14"/>
      <c r="DTW249" s="14"/>
      <c r="DTX249" s="14"/>
      <c r="DTY249" s="14"/>
      <c r="DTZ249" s="14"/>
      <c r="DUA249" s="14"/>
      <c r="DUB249" s="14"/>
      <c r="DUC249" s="14"/>
      <c r="DUD249" s="14"/>
      <c r="DUE249" s="14"/>
      <c r="DUF249" s="14"/>
      <c r="DUG249" s="14"/>
      <c r="DUH249" s="14"/>
      <c r="DUI249" s="14"/>
      <c r="DUJ249" s="14"/>
      <c r="DUK249" s="14"/>
      <c r="DUL249" s="14"/>
      <c r="DUM249" s="14"/>
      <c r="DUN249" s="14"/>
      <c r="DUO249" s="14"/>
      <c r="DUP249" s="14"/>
      <c r="DUQ249" s="14"/>
      <c r="DUR249" s="14"/>
      <c r="DUS249" s="14"/>
      <c r="DUT249" s="14"/>
      <c r="DUU249" s="14"/>
      <c r="DUV249" s="14"/>
      <c r="DUW249" s="14"/>
      <c r="DUX249" s="14"/>
      <c r="DUY249" s="14"/>
      <c r="DUZ249" s="14"/>
      <c r="DVA249" s="14"/>
      <c r="DVB249" s="14"/>
      <c r="DVC249" s="14"/>
      <c r="DVD249" s="14"/>
      <c r="DVE249" s="14"/>
      <c r="DVF249" s="14"/>
      <c r="DVG249" s="14"/>
      <c r="DVH249" s="14"/>
      <c r="DVI249" s="14"/>
      <c r="DVJ249" s="14"/>
      <c r="DVK249" s="14"/>
      <c r="DVL249" s="14"/>
      <c r="DVM249" s="14"/>
      <c r="DVN249" s="14"/>
      <c r="DVO249" s="14"/>
      <c r="DVP249" s="14"/>
      <c r="DVQ249" s="14"/>
      <c r="DVR249" s="14"/>
      <c r="DVS249" s="14"/>
      <c r="DVT249" s="14"/>
      <c r="DVU249" s="14"/>
      <c r="DVV249" s="14"/>
      <c r="DVW249" s="14"/>
      <c r="DVX249" s="14"/>
      <c r="DVY249" s="14"/>
      <c r="DVZ249" s="14"/>
      <c r="DWA249" s="14"/>
      <c r="DWB249" s="14"/>
      <c r="DWC249" s="14"/>
      <c r="DWD249" s="14"/>
      <c r="DWE249" s="14"/>
      <c r="DWF249" s="14"/>
      <c r="DWG249" s="14"/>
      <c r="DWH249" s="14"/>
      <c r="DWI249" s="14"/>
      <c r="DWJ249" s="14"/>
      <c r="DWK249" s="14"/>
      <c r="DWL249" s="14"/>
      <c r="DWM249" s="14"/>
      <c r="DWN249" s="14"/>
      <c r="DWO249" s="14"/>
      <c r="DWP249" s="14"/>
      <c r="DWQ249" s="14"/>
      <c r="DWR249" s="14"/>
      <c r="DWS249" s="14"/>
      <c r="DWT249" s="14"/>
      <c r="DWU249" s="14"/>
      <c r="DWV249" s="14"/>
      <c r="DWW249" s="14"/>
      <c r="DWX249" s="14"/>
      <c r="DWY249" s="14"/>
      <c r="DWZ249" s="14"/>
      <c r="DXA249" s="14"/>
      <c r="DXB249" s="14"/>
      <c r="DXC249" s="14"/>
      <c r="DXD249" s="14"/>
      <c r="DXE249" s="14"/>
      <c r="DXF249" s="14"/>
      <c r="DXG249" s="14"/>
      <c r="DXH249" s="14"/>
      <c r="DXI249" s="14"/>
      <c r="DXJ249" s="14"/>
      <c r="DXK249" s="14"/>
      <c r="DXL249" s="14"/>
      <c r="DXM249" s="14"/>
      <c r="DXN249" s="14"/>
      <c r="DXO249" s="14"/>
      <c r="DXP249" s="14"/>
      <c r="DXQ249" s="14"/>
      <c r="DXR249" s="14"/>
      <c r="DXS249" s="14"/>
      <c r="DXT249" s="14"/>
      <c r="DXU249" s="14"/>
      <c r="DXV249" s="14"/>
      <c r="DXW249" s="14"/>
      <c r="DXX249" s="14"/>
      <c r="DXY249" s="14"/>
      <c r="DXZ249" s="14"/>
      <c r="DYA249" s="14"/>
      <c r="DYB249" s="14"/>
      <c r="DYC249" s="14"/>
      <c r="DYD249" s="14"/>
      <c r="DYE249" s="14"/>
      <c r="DYF249" s="14"/>
      <c r="DYG249" s="14"/>
      <c r="DYH249" s="14"/>
      <c r="DYI249" s="14"/>
      <c r="DYJ249" s="14"/>
      <c r="DYK249" s="14"/>
      <c r="DYL249" s="14"/>
      <c r="DYM249" s="14"/>
      <c r="DYN249" s="14"/>
      <c r="DYO249" s="14"/>
      <c r="DYP249" s="14"/>
      <c r="DYQ249" s="14"/>
      <c r="DYR249" s="14"/>
      <c r="DYS249" s="14"/>
      <c r="DYT249" s="14"/>
      <c r="DYU249" s="14"/>
      <c r="DYV249" s="14"/>
      <c r="DYW249" s="14"/>
      <c r="DYX249" s="14"/>
      <c r="DYY249" s="14"/>
      <c r="DYZ249" s="14"/>
      <c r="DZA249" s="14"/>
      <c r="DZB249" s="14"/>
      <c r="DZC249" s="14"/>
      <c r="DZD249" s="14"/>
      <c r="DZE249" s="14"/>
      <c r="DZF249" s="14"/>
      <c r="DZG249" s="14"/>
      <c r="DZH249" s="14"/>
      <c r="DZI249" s="14"/>
      <c r="DZJ249" s="14"/>
      <c r="DZK249" s="14"/>
      <c r="DZL249" s="14"/>
      <c r="DZM249" s="14"/>
      <c r="DZN249" s="14"/>
      <c r="DZO249" s="14"/>
      <c r="DZP249" s="14"/>
      <c r="DZQ249" s="14"/>
      <c r="DZR249" s="14"/>
      <c r="DZS249" s="14"/>
      <c r="DZT249" s="14"/>
      <c r="DZU249" s="14"/>
      <c r="DZV249" s="14"/>
      <c r="DZW249" s="14"/>
      <c r="DZX249" s="14"/>
      <c r="DZY249" s="14"/>
      <c r="DZZ249" s="14"/>
      <c r="EAA249" s="14"/>
      <c r="EAB249" s="14"/>
      <c r="EAC249" s="14"/>
      <c r="EAD249" s="14"/>
      <c r="EAE249" s="14"/>
      <c r="EAF249" s="14"/>
      <c r="EAG249" s="14"/>
      <c r="EAH249" s="14"/>
      <c r="EAI249" s="14"/>
      <c r="EAJ249" s="14"/>
      <c r="EAK249" s="14"/>
      <c r="EAL249" s="14"/>
      <c r="EAM249" s="14"/>
      <c r="EAN249" s="14"/>
      <c r="EAO249" s="14"/>
      <c r="EAP249" s="14"/>
      <c r="EAQ249" s="14"/>
      <c r="EAR249" s="14"/>
      <c r="EAS249" s="14"/>
      <c r="EAT249" s="14"/>
      <c r="EAU249" s="14"/>
      <c r="EAV249" s="14"/>
      <c r="EAW249" s="14"/>
      <c r="EAX249" s="14"/>
      <c r="EAY249" s="14"/>
      <c r="EAZ249" s="14"/>
      <c r="EBA249" s="14"/>
      <c r="EBB249" s="14"/>
      <c r="EBC249" s="14"/>
      <c r="EBD249" s="14"/>
      <c r="EBE249" s="14"/>
      <c r="EBF249" s="14"/>
      <c r="EBG249" s="14"/>
      <c r="EBH249" s="14"/>
      <c r="EBI249" s="14"/>
      <c r="EBJ249" s="14"/>
      <c r="EBK249" s="14"/>
      <c r="EBL249" s="14"/>
      <c r="EBM249" s="14"/>
      <c r="EBN249" s="14"/>
      <c r="EBO249" s="14"/>
      <c r="EBP249" s="14"/>
      <c r="EBQ249" s="14"/>
      <c r="EBR249" s="14"/>
      <c r="EBS249" s="14"/>
      <c r="EBT249" s="14"/>
      <c r="EBU249" s="14"/>
      <c r="EBV249" s="14"/>
      <c r="EBW249" s="14"/>
      <c r="EBX249" s="14"/>
      <c r="EBY249" s="14"/>
      <c r="EBZ249" s="14"/>
      <c r="ECA249" s="14"/>
      <c r="ECB249" s="14"/>
      <c r="ECC249" s="14"/>
      <c r="ECD249" s="14"/>
      <c r="ECE249" s="14"/>
      <c r="ECF249" s="14"/>
      <c r="ECG249" s="14"/>
      <c r="ECH249" s="14"/>
      <c r="ECI249" s="14"/>
      <c r="ECJ249" s="14"/>
      <c r="ECK249" s="14"/>
      <c r="ECL249" s="14"/>
      <c r="ECM249" s="14"/>
      <c r="ECN249" s="14"/>
      <c r="ECO249" s="14"/>
      <c r="ECP249" s="14"/>
      <c r="ECQ249" s="14"/>
      <c r="ECR249" s="14"/>
      <c r="ECS249" s="14"/>
      <c r="ECT249" s="14"/>
      <c r="ECU249" s="14"/>
      <c r="ECV249" s="14"/>
      <c r="ECW249" s="14"/>
      <c r="ECX249" s="14"/>
      <c r="ECY249" s="14"/>
      <c r="ECZ249" s="14"/>
      <c r="EDA249" s="14"/>
      <c r="EDB249" s="14"/>
      <c r="EDC249" s="14"/>
      <c r="EDD249" s="14"/>
      <c r="EDE249" s="14"/>
      <c r="EDF249" s="14"/>
      <c r="EDG249" s="14"/>
      <c r="EDH249" s="14"/>
      <c r="EDI249" s="14"/>
      <c r="EDJ249" s="14"/>
      <c r="EDK249" s="14"/>
      <c r="EDL249" s="14"/>
      <c r="EDM249" s="14"/>
      <c r="EDN249" s="14"/>
      <c r="EDO249" s="14"/>
      <c r="EDP249" s="14"/>
      <c r="EDQ249" s="14"/>
      <c r="EDR249" s="14"/>
      <c r="EDS249" s="14"/>
      <c r="EDT249" s="14"/>
      <c r="EDU249" s="14"/>
      <c r="EDV249" s="14"/>
      <c r="EDW249" s="14"/>
      <c r="EDX249" s="14"/>
      <c r="EDY249" s="14"/>
      <c r="EDZ249" s="14"/>
      <c r="EEA249" s="14"/>
      <c r="EEB249" s="14"/>
      <c r="EEC249" s="14"/>
      <c r="EED249" s="14"/>
      <c r="EEE249" s="14"/>
      <c r="EEF249" s="14"/>
      <c r="EEG249" s="14"/>
      <c r="EEH249" s="14"/>
      <c r="EEI249" s="14"/>
      <c r="EEJ249" s="14"/>
      <c r="EEK249" s="14"/>
      <c r="EEL249" s="14"/>
      <c r="EEM249" s="14"/>
      <c r="EEN249" s="14"/>
      <c r="EEO249" s="14"/>
      <c r="EEP249" s="14"/>
      <c r="EEQ249" s="14"/>
      <c r="EER249" s="14"/>
      <c r="EES249" s="14"/>
      <c r="EET249" s="14"/>
      <c r="EEU249" s="14"/>
      <c r="EEV249" s="14"/>
      <c r="EEW249" s="14"/>
      <c r="EEX249" s="14"/>
      <c r="EEY249" s="14"/>
      <c r="EEZ249" s="14"/>
      <c r="EFA249" s="14"/>
      <c r="EFB249" s="14"/>
      <c r="EFC249" s="14"/>
      <c r="EFD249" s="14"/>
      <c r="EFE249" s="14"/>
      <c r="EFF249" s="14"/>
      <c r="EFG249" s="14"/>
      <c r="EFH249" s="14"/>
      <c r="EFI249" s="14"/>
      <c r="EFJ249" s="14"/>
      <c r="EFK249" s="14"/>
      <c r="EFL249" s="14"/>
      <c r="EFM249" s="14"/>
      <c r="EFN249" s="14"/>
      <c r="EFO249" s="14"/>
      <c r="EFP249" s="14"/>
      <c r="EFQ249" s="14"/>
      <c r="EFR249" s="14"/>
      <c r="EFS249" s="14"/>
      <c r="EFT249" s="14"/>
      <c r="EFU249" s="14"/>
      <c r="EFV249" s="14"/>
      <c r="EFW249" s="14"/>
      <c r="EFX249" s="14"/>
      <c r="EFY249" s="14"/>
      <c r="EFZ249" s="14"/>
      <c r="EGA249" s="14"/>
      <c r="EGB249" s="14"/>
      <c r="EGC249" s="14"/>
      <c r="EGD249" s="14"/>
      <c r="EGE249" s="14"/>
      <c r="EGF249" s="14"/>
      <c r="EGG249" s="14"/>
      <c r="EGH249" s="14"/>
      <c r="EGI249" s="14"/>
      <c r="EGJ249" s="14"/>
      <c r="EGK249" s="14"/>
      <c r="EGL249" s="14"/>
      <c r="EGM249" s="14"/>
      <c r="EGN249" s="14"/>
      <c r="EGO249" s="14"/>
      <c r="EGP249" s="14"/>
      <c r="EGQ249" s="14"/>
      <c r="EGR249" s="14"/>
      <c r="EGS249" s="14"/>
      <c r="EGT249" s="14"/>
      <c r="EGU249" s="14"/>
      <c r="EGV249" s="14"/>
      <c r="EGW249" s="14"/>
      <c r="EGX249" s="14"/>
      <c r="EGY249" s="14"/>
      <c r="EGZ249" s="14"/>
      <c r="EHA249" s="14"/>
      <c r="EHB249" s="14"/>
      <c r="EHC249" s="14"/>
      <c r="EHD249" s="14"/>
      <c r="EHE249" s="14"/>
      <c r="EHF249" s="14"/>
      <c r="EHG249" s="14"/>
      <c r="EHH249" s="14"/>
      <c r="EHI249" s="14"/>
      <c r="EHJ249" s="14"/>
      <c r="EHK249" s="14"/>
      <c r="EHL249" s="14"/>
      <c r="EHM249" s="14"/>
      <c r="EHN249" s="14"/>
      <c r="EHO249" s="14"/>
      <c r="EHP249" s="14"/>
      <c r="EHQ249" s="14"/>
      <c r="EHR249" s="14"/>
      <c r="EHS249" s="14"/>
      <c r="EHT249" s="14"/>
      <c r="EHU249" s="14"/>
      <c r="EHV249" s="14"/>
      <c r="EHW249" s="14"/>
      <c r="EHX249" s="14"/>
      <c r="EHY249" s="14"/>
      <c r="EHZ249" s="14"/>
      <c r="EIA249" s="14"/>
      <c r="EIB249" s="14"/>
      <c r="EIC249" s="14"/>
      <c r="EID249" s="14"/>
      <c r="EIE249" s="14"/>
      <c r="EIF249" s="14"/>
      <c r="EIG249" s="14"/>
      <c r="EIH249" s="14"/>
      <c r="EII249" s="14"/>
      <c r="EIJ249" s="14"/>
      <c r="EIK249" s="14"/>
      <c r="EIL249" s="14"/>
      <c r="EIM249" s="14"/>
      <c r="EIN249" s="14"/>
      <c r="EIO249" s="14"/>
      <c r="EIP249" s="14"/>
      <c r="EIQ249" s="14"/>
      <c r="EIR249" s="14"/>
      <c r="EIS249" s="14"/>
      <c r="EIT249" s="14"/>
      <c r="EIU249" s="14"/>
      <c r="EIV249" s="14"/>
      <c r="EIW249" s="14"/>
      <c r="EIX249" s="14"/>
      <c r="EIY249" s="14"/>
      <c r="EIZ249" s="14"/>
      <c r="EJA249" s="14"/>
      <c r="EJB249" s="14"/>
      <c r="EJC249" s="14"/>
      <c r="EJD249" s="14"/>
      <c r="EJE249" s="14"/>
      <c r="EJF249" s="14"/>
      <c r="EJG249" s="14"/>
      <c r="EJH249" s="14"/>
      <c r="EJI249" s="14"/>
      <c r="EJJ249" s="14"/>
      <c r="EJK249" s="14"/>
      <c r="EJL249" s="14"/>
      <c r="EJM249" s="14"/>
      <c r="EJN249" s="14"/>
      <c r="EJO249" s="14"/>
      <c r="EJP249" s="14"/>
      <c r="EJQ249" s="14"/>
      <c r="EJR249" s="14"/>
      <c r="EJS249" s="14"/>
      <c r="EJT249" s="14"/>
      <c r="EJU249" s="14"/>
      <c r="EJV249" s="14"/>
      <c r="EJW249" s="14"/>
      <c r="EJX249" s="14"/>
      <c r="EJY249" s="14"/>
      <c r="EJZ249" s="14"/>
      <c r="EKA249" s="14"/>
      <c r="EKB249" s="14"/>
      <c r="EKC249" s="14"/>
      <c r="EKD249" s="14"/>
      <c r="EKE249" s="14"/>
      <c r="EKF249" s="14"/>
      <c r="EKG249" s="14"/>
      <c r="EKH249" s="14"/>
      <c r="EKI249" s="14"/>
      <c r="EKJ249" s="14"/>
      <c r="EKK249" s="14"/>
      <c r="EKL249" s="14"/>
      <c r="EKM249" s="14"/>
      <c r="EKN249" s="14"/>
      <c r="EKO249" s="14"/>
      <c r="EKP249" s="14"/>
      <c r="EKQ249" s="14"/>
      <c r="EKR249" s="14"/>
      <c r="EKS249" s="14"/>
      <c r="EKT249" s="14"/>
      <c r="EKU249" s="14"/>
      <c r="EKV249" s="14"/>
      <c r="EKW249" s="14"/>
      <c r="EKX249" s="14"/>
      <c r="EKY249" s="14"/>
      <c r="EKZ249" s="14"/>
      <c r="ELA249" s="14"/>
      <c r="ELB249" s="14"/>
      <c r="ELC249" s="14"/>
      <c r="ELD249" s="14"/>
      <c r="ELE249" s="14"/>
      <c r="ELF249" s="14"/>
      <c r="ELG249" s="14"/>
      <c r="ELH249" s="14"/>
      <c r="ELI249" s="14"/>
      <c r="ELJ249" s="14"/>
      <c r="ELK249" s="14"/>
      <c r="ELL249" s="14"/>
      <c r="ELM249" s="14"/>
      <c r="ELN249" s="14"/>
      <c r="ELO249" s="14"/>
      <c r="ELP249" s="14"/>
      <c r="ELQ249" s="14"/>
      <c r="ELR249" s="14"/>
      <c r="ELS249" s="14"/>
      <c r="ELT249" s="14"/>
      <c r="ELU249" s="14"/>
      <c r="ELV249" s="14"/>
      <c r="ELW249" s="14"/>
      <c r="ELX249" s="14"/>
      <c r="ELY249" s="14"/>
      <c r="ELZ249" s="14"/>
      <c r="EMA249" s="14"/>
      <c r="EMB249" s="14"/>
      <c r="EMC249" s="14"/>
      <c r="EMD249" s="14"/>
      <c r="EME249" s="14"/>
      <c r="EMF249" s="14"/>
      <c r="EMG249" s="14"/>
      <c r="EMH249" s="14"/>
      <c r="EMI249" s="14"/>
      <c r="EMJ249" s="14"/>
      <c r="EMK249" s="14"/>
      <c r="EML249" s="14"/>
      <c r="EMM249" s="14"/>
      <c r="EMN249" s="14"/>
      <c r="EMO249" s="14"/>
      <c r="EMP249" s="14"/>
      <c r="EMQ249" s="14"/>
      <c r="EMR249" s="14"/>
      <c r="EMS249" s="14"/>
      <c r="EMT249" s="14"/>
      <c r="EMU249" s="14"/>
      <c r="EMV249" s="14"/>
      <c r="EMW249" s="14"/>
      <c r="EMX249" s="14"/>
      <c r="EMY249" s="14"/>
      <c r="EMZ249" s="14"/>
      <c r="ENA249" s="14"/>
      <c r="ENB249" s="14"/>
      <c r="ENC249" s="14"/>
      <c r="END249" s="14"/>
      <c r="ENE249" s="14"/>
      <c r="ENF249" s="14"/>
      <c r="ENG249" s="14"/>
      <c r="ENH249" s="14"/>
      <c r="ENI249" s="14"/>
      <c r="ENJ249" s="14"/>
      <c r="ENK249" s="14"/>
      <c r="ENL249" s="14"/>
      <c r="ENM249" s="14"/>
      <c r="ENN249" s="14"/>
      <c r="ENO249" s="14"/>
      <c r="ENP249" s="14"/>
      <c r="ENQ249" s="14"/>
      <c r="ENR249" s="14"/>
      <c r="ENS249" s="14"/>
      <c r="ENT249" s="14"/>
      <c r="ENU249" s="14"/>
      <c r="ENV249" s="14"/>
      <c r="ENW249" s="14"/>
      <c r="ENX249" s="14"/>
      <c r="ENY249" s="14"/>
      <c r="ENZ249" s="14"/>
      <c r="EOA249" s="14"/>
      <c r="EOB249" s="14"/>
      <c r="EOC249" s="14"/>
      <c r="EOD249" s="14"/>
      <c r="EOE249" s="14"/>
      <c r="EOF249" s="14"/>
      <c r="EOG249" s="14"/>
      <c r="EOH249" s="14"/>
      <c r="EOI249" s="14"/>
      <c r="EOJ249" s="14"/>
      <c r="EOK249" s="14"/>
      <c r="EOL249" s="14"/>
      <c r="EOM249" s="14"/>
      <c r="EON249" s="14"/>
      <c r="EOO249" s="14"/>
      <c r="EOP249" s="14"/>
      <c r="EOQ249" s="14"/>
      <c r="EOR249" s="14"/>
      <c r="EOS249" s="14"/>
      <c r="EOT249" s="14"/>
      <c r="EOU249" s="14"/>
      <c r="EOV249" s="14"/>
      <c r="EOW249" s="14"/>
      <c r="EOX249" s="14"/>
      <c r="EOY249" s="14"/>
      <c r="EOZ249" s="14"/>
      <c r="EPA249" s="14"/>
      <c r="EPB249" s="14"/>
      <c r="EPC249" s="14"/>
      <c r="EPD249" s="14"/>
      <c r="EPE249" s="14"/>
      <c r="EPF249" s="14"/>
      <c r="EPG249" s="14"/>
      <c r="EPH249" s="14"/>
      <c r="EPI249" s="14"/>
      <c r="EPJ249" s="14"/>
      <c r="EPK249" s="14"/>
      <c r="EPL249" s="14"/>
      <c r="EPM249" s="14"/>
      <c r="EPN249" s="14"/>
      <c r="EPO249" s="14"/>
      <c r="EPP249" s="14"/>
      <c r="EPQ249" s="14"/>
      <c r="EPR249" s="14"/>
      <c r="EPS249" s="14"/>
      <c r="EPT249" s="14"/>
      <c r="EPU249" s="14"/>
      <c r="EPV249" s="14"/>
      <c r="EPW249" s="14"/>
      <c r="EPX249" s="14"/>
      <c r="EPY249" s="14"/>
      <c r="EPZ249" s="14"/>
      <c r="EQA249" s="14"/>
      <c r="EQB249" s="14"/>
      <c r="EQC249" s="14"/>
      <c r="EQD249" s="14"/>
      <c r="EQE249" s="14"/>
      <c r="EQF249" s="14"/>
      <c r="EQG249" s="14"/>
      <c r="EQH249" s="14"/>
      <c r="EQI249" s="14"/>
      <c r="EQJ249" s="14"/>
      <c r="EQK249" s="14"/>
      <c r="EQL249" s="14"/>
      <c r="EQM249" s="14"/>
      <c r="EQN249" s="14"/>
      <c r="EQO249" s="14"/>
      <c r="EQP249" s="14"/>
      <c r="EQQ249" s="14"/>
      <c r="EQR249" s="14"/>
      <c r="EQS249" s="14"/>
      <c r="EQT249" s="14"/>
      <c r="EQU249" s="14"/>
      <c r="EQV249" s="14"/>
      <c r="EQW249" s="14"/>
      <c r="EQX249" s="14"/>
      <c r="EQY249" s="14"/>
      <c r="EQZ249" s="14"/>
      <c r="ERA249" s="14"/>
      <c r="ERB249" s="14"/>
      <c r="ERC249" s="14"/>
      <c r="ERD249" s="14"/>
      <c r="ERE249" s="14"/>
      <c r="ERF249" s="14"/>
      <c r="ERG249" s="14"/>
      <c r="ERH249" s="14"/>
      <c r="ERI249" s="14"/>
      <c r="ERJ249" s="14"/>
      <c r="ERK249" s="14"/>
      <c r="ERL249" s="14"/>
      <c r="ERM249" s="14"/>
      <c r="ERN249" s="14"/>
      <c r="ERO249" s="14"/>
      <c r="ERP249" s="14"/>
      <c r="ERQ249" s="14"/>
      <c r="ERR249" s="14"/>
      <c r="ERS249" s="14"/>
      <c r="ERT249" s="14"/>
      <c r="ERU249" s="14"/>
      <c r="ERV249" s="14"/>
      <c r="ERW249" s="14"/>
      <c r="ERX249" s="14"/>
      <c r="ERY249" s="14"/>
      <c r="ERZ249" s="14"/>
      <c r="ESA249" s="14"/>
      <c r="ESB249" s="14"/>
      <c r="ESC249" s="14"/>
      <c r="ESD249" s="14"/>
      <c r="ESE249" s="14"/>
      <c r="ESF249" s="14"/>
      <c r="ESG249" s="14"/>
      <c r="ESH249" s="14"/>
      <c r="ESI249" s="14"/>
      <c r="ESJ249" s="14"/>
      <c r="ESK249" s="14"/>
      <c r="ESL249" s="14"/>
      <c r="ESM249" s="14"/>
      <c r="ESN249" s="14"/>
      <c r="ESO249" s="14"/>
      <c r="ESP249" s="14"/>
      <c r="ESQ249" s="14"/>
      <c r="ESR249" s="14"/>
      <c r="ESS249" s="14"/>
      <c r="EST249" s="14"/>
      <c r="ESU249" s="14"/>
      <c r="ESV249" s="14"/>
      <c r="ESW249" s="14"/>
      <c r="ESX249" s="14"/>
      <c r="ESY249" s="14"/>
      <c r="ESZ249" s="14"/>
      <c r="ETA249" s="14"/>
      <c r="ETB249" s="14"/>
      <c r="ETC249" s="14"/>
      <c r="ETD249" s="14"/>
      <c r="ETE249" s="14"/>
      <c r="ETF249" s="14"/>
      <c r="ETG249" s="14"/>
      <c r="ETH249" s="14"/>
      <c r="ETI249" s="14"/>
      <c r="ETJ249" s="14"/>
      <c r="ETK249" s="14"/>
      <c r="ETL249" s="14"/>
      <c r="ETM249" s="14"/>
      <c r="ETN249" s="14"/>
      <c r="ETO249" s="14"/>
      <c r="ETP249" s="14"/>
      <c r="ETQ249" s="14"/>
      <c r="ETR249" s="14"/>
      <c r="ETS249" s="14"/>
      <c r="ETT249" s="14"/>
      <c r="ETU249" s="14"/>
      <c r="ETV249" s="14"/>
      <c r="ETW249" s="14"/>
      <c r="ETX249" s="14"/>
      <c r="ETY249" s="14"/>
      <c r="ETZ249" s="14"/>
      <c r="EUA249" s="14"/>
      <c r="EUB249" s="14"/>
      <c r="EUC249" s="14"/>
      <c r="EUD249" s="14"/>
      <c r="EUE249" s="14"/>
      <c r="EUF249" s="14"/>
      <c r="EUG249" s="14"/>
      <c r="EUH249" s="14"/>
      <c r="EUI249" s="14"/>
      <c r="EUJ249" s="14"/>
      <c r="EUK249" s="14"/>
      <c r="EUL249" s="14"/>
      <c r="EUM249" s="14"/>
      <c r="EUN249" s="14"/>
      <c r="EUO249" s="14"/>
      <c r="EUP249" s="14"/>
      <c r="EUQ249" s="14"/>
      <c r="EUR249" s="14"/>
      <c r="EUS249" s="14"/>
      <c r="EUT249" s="14"/>
      <c r="EUU249" s="14"/>
      <c r="EUV249" s="14"/>
      <c r="EUW249" s="14"/>
      <c r="EUX249" s="14"/>
      <c r="EUY249" s="14"/>
      <c r="EUZ249" s="14"/>
      <c r="EVA249" s="14"/>
      <c r="EVB249" s="14"/>
      <c r="EVC249" s="14"/>
      <c r="EVD249" s="14"/>
      <c r="EVE249" s="14"/>
      <c r="EVF249" s="14"/>
      <c r="EVG249" s="14"/>
      <c r="EVH249" s="14"/>
      <c r="EVI249" s="14"/>
      <c r="EVJ249" s="14"/>
      <c r="EVK249" s="14"/>
      <c r="EVL249" s="14"/>
      <c r="EVM249" s="14"/>
      <c r="EVN249" s="14"/>
      <c r="EVO249" s="14"/>
      <c r="EVP249" s="14"/>
      <c r="EVQ249" s="14"/>
      <c r="EVR249" s="14"/>
      <c r="EVS249" s="14"/>
      <c r="EVT249" s="14"/>
      <c r="EVU249" s="14"/>
      <c r="EVV249" s="14"/>
      <c r="EVW249" s="14"/>
      <c r="EVX249" s="14"/>
      <c r="EVY249" s="14"/>
      <c r="EVZ249" s="14"/>
      <c r="EWA249" s="14"/>
      <c r="EWB249" s="14"/>
      <c r="EWC249" s="14"/>
      <c r="EWD249" s="14"/>
      <c r="EWE249" s="14"/>
      <c r="EWF249" s="14"/>
      <c r="EWG249" s="14"/>
      <c r="EWH249" s="14"/>
      <c r="EWI249" s="14"/>
      <c r="EWJ249" s="14"/>
      <c r="EWK249" s="14"/>
      <c r="EWL249" s="14"/>
      <c r="EWM249" s="14"/>
      <c r="EWN249" s="14"/>
      <c r="EWO249" s="14"/>
      <c r="EWP249" s="14"/>
      <c r="EWQ249" s="14"/>
      <c r="EWR249" s="14"/>
      <c r="EWS249" s="14"/>
      <c r="EWT249" s="14"/>
      <c r="EWU249" s="14"/>
      <c r="EWV249" s="14"/>
      <c r="EWW249" s="14"/>
      <c r="EWX249" s="14"/>
      <c r="EWY249" s="14"/>
      <c r="EWZ249" s="14"/>
      <c r="EXA249" s="14"/>
      <c r="EXB249" s="14"/>
      <c r="EXC249" s="14"/>
      <c r="EXD249" s="14"/>
      <c r="EXE249" s="14"/>
      <c r="EXF249" s="14"/>
      <c r="EXG249" s="14"/>
      <c r="EXH249" s="14"/>
      <c r="EXI249" s="14"/>
      <c r="EXJ249" s="14"/>
      <c r="EXK249" s="14"/>
      <c r="EXL249" s="14"/>
      <c r="EXM249" s="14"/>
      <c r="EXN249" s="14"/>
      <c r="EXO249" s="14"/>
      <c r="EXP249" s="14"/>
      <c r="EXQ249" s="14"/>
      <c r="EXR249" s="14"/>
      <c r="EXS249" s="14"/>
      <c r="EXT249" s="14"/>
      <c r="EXU249" s="14"/>
      <c r="EXV249" s="14"/>
      <c r="EXW249" s="14"/>
      <c r="EXX249" s="14"/>
      <c r="EXY249" s="14"/>
      <c r="EXZ249" s="14"/>
      <c r="EYA249" s="14"/>
      <c r="EYB249" s="14"/>
      <c r="EYC249" s="14"/>
      <c r="EYD249" s="14"/>
      <c r="EYE249" s="14"/>
      <c r="EYF249" s="14"/>
      <c r="EYG249" s="14"/>
      <c r="EYH249" s="14"/>
      <c r="EYI249" s="14"/>
      <c r="EYJ249" s="14"/>
      <c r="EYK249" s="14"/>
      <c r="EYL249" s="14"/>
      <c r="EYM249" s="14"/>
      <c r="EYN249" s="14"/>
      <c r="EYO249" s="14"/>
      <c r="EYP249" s="14"/>
      <c r="EYQ249" s="14"/>
      <c r="EYR249" s="14"/>
      <c r="EYS249" s="14"/>
      <c r="EYT249" s="14"/>
      <c r="EYU249" s="14"/>
      <c r="EYV249" s="14"/>
      <c r="EYW249" s="14"/>
      <c r="EYX249" s="14"/>
      <c r="EYY249" s="14"/>
      <c r="EYZ249" s="14"/>
      <c r="EZA249" s="14"/>
      <c r="EZB249" s="14"/>
      <c r="EZC249" s="14"/>
      <c r="EZD249" s="14"/>
      <c r="EZE249" s="14"/>
      <c r="EZF249" s="14"/>
      <c r="EZG249" s="14"/>
      <c r="EZH249" s="14"/>
      <c r="EZI249" s="14"/>
      <c r="EZJ249" s="14"/>
      <c r="EZK249" s="14"/>
      <c r="EZL249" s="14"/>
      <c r="EZM249" s="14"/>
      <c r="EZN249" s="14"/>
      <c r="EZO249" s="14"/>
      <c r="EZP249" s="14"/>
      <c r="EZQ249" s="14"/>
      <c r="EZR249" s="14"/>
      <c r="EZS249" s="14"/>
      <c r="EZT249" s="14"/>
      <c r="EZU249" s="14"/>
      <c r="EZV249" s="14"/>
      <c r="EZW249" s="14"/>
      <c r="EZX249" s="14"/>
      <c r="EZY249" s="14"/>
      <c r="EZZ249" s="14"/>
      <c r="FAA249" s="14"/>
      <c r="FAB249" s="14"/>
      <c r="FAC249" s="14"/>
      <c r="FAD249" s="14"/>
      <c r="FAE249" s="14"/>
      <c r="FAF249" s="14"/>
      <c r="FAG249" s="14"/>
      <c r="FAH249" s="14"/>
      <c r="FAI249" s="14"/>
      <c r="FAJ249" s="14"/>
      <c r="FAK249" s="14"/>
      <c r="FAL249" s="14"/>
      <c r="FAM249" s="14"/>
      <c r="FAN249" s="14"/>
      <c r="FAO249" s="14"/>
      <c r="FAP249" s="14"/>
      <c r="FAQ249" s="14"/>
      <c r="FAR249" s="14"/>
      <c r="FAS249" s="14"/>
      <c r="FAT249" s="14"/>
      <c r="FAU249" s="14"/>
      <c r="FAV249" s="14"/>
      <c r="FAW249" s="14"/>
      <c r="FAX249" s="14"/>
      <c r="FAY249" s="14"/>
      <c r="FAZ249" s="14"/>
      <c r="FBA249" s="14"/>
      <c r="FBB249" s="14"/>
      <c r="FBC249" s="14"/>
      <c r="FBD249" s="14"/>
      <c r="FBE249" s="14"/>
      <c r="FBF249" s="14"/>
      <c r="FBG249" s="14"/>
      <c r="FBH249" s="14"/>
      <c r="FBI249" s="14"/>
      <c r="FBJ249" s="14"/>
      <c r="FBK249" s="14"/>
      <c r="FBL249" s="14"/>
      <c r="FBM249" s="14"/>
      <c r="FBN249" s="14"/>
      <c r="FBO249" s="14"/>
      <c r="FBP249" s="14"/>
      <c r="FBQ249" s="14"/>
      <c r="FBR249" s="14"/>
      <c r="FBS249" s="14"/>
      <c r="FBT249" s="14"/>
      <c r="FBU249" s="14"/>
      <c r="FBV249" s="14"/>
      <c r="FBW249" s="14"/>
      <c r="FBX249" s="14"/>
      <c r="FBY249" s="14"/>
      <c r="FBZ249" s="14"/>
      <c r="FCA249" s="14"/>
      <c r="FCB249" s="14"/>
      <c r="FCC249" s="14"/>
      <c r="FCD249" s="14"/>
      <c r="FCE249" s="14"/>
      <c r="FCF249" s="14"/>
      <c r="FCG249" s="14"/>
      <c r="FCH249" s="14"/>
      <c r="FCI249" s="14"/>
      <c r="FCJ249" s="14"/>
      <c r="FCK249" s="14"/>
      <c r="FCL249" s="14"/>
      <c r="FCM249" s="14"/>
      <c r="FCN249" s="14"/>
      <c r="FCO249" s="14"/>
      <c r="FCP249" s="14"/>
      <c r="FCQ249" s="14"/>
      <c r="FCR249" s="14"/>
      <c r="FCS249" s="14"/>
      <c r="FCT249" s="14"/>
      <c r="FCU249" s="14"/>
      <c r="FCV249" s="14"/>
      <c r="FCW249" s="14"/>
      <c r="FCX249" s="14"/>
      <c r="FCY249" s="14"/>
      <c r="FCZ249" s="14"/>
      <c r="FDA249" s="14"/>
      <c r="FDB249" s="14"/>
      <c r="FDC249" s="14"/>
      <c r="FDD249" s="14"/>
      <c r="FDE249" s="14"/>
      <c r="FDF249" s="14"/>
      <c r="FDG249" s="14"/>
      <c r="FDH249" s="14"/>
      <c r="FDI249" s="14"/>
      <c r="FDJ249" s="14"/>
      <c r="FDK249" s="14"/>
      <c r="FDL249" s="14"/>
      <c r="FDM249" s="14"/>
      <c r="FDN249" s="14"/>
      <c r="FDO249" s="14"/>
      <c r="FDP249" s="14"/>
      <c r="FDQ249" s="14"/>
      <c r="FDR249" s="14"/>
      <c r="FDS249" s="14"/>
      <c r="FDT249" s="14"/>
      <c r="FDU249" s="14"/>
      <c r="FDV249" s="14"/>
      <c r="FDW249" s="14"/>
      <c r="FDX249" s="14"/>
      <c r="FDY249" s="14"/>
      <c r="FDZ249" s="14"/>
      <c r="FEA249" s="14"/>
      <c r="FEB249" s="14"/>
      <c r="FEC249" s="14"/>
      <c r="FED249" s="14"/>
      <c r="FEE249" s="14"/>
      <c r="FEF249" s="14"/>
      <c r="FEG249" s="14"/>
      <c r="FEH249" s="14"/>
      <c r="FEI249" s="14"/>
      <c r="FEJ249" s="14"/>
      <c r="FEK249" s="14"/>
      <c r="FEL249" s="14"/>
      <c r="FEM249" s="14"/>
      <c r="FEN249" s="14"/>
      <c r="FEO249" s="14"/>
      <c r="FEP249" s="14"/>
      <c r="FEQ249" s="14"/>
      <c r="FER249" s="14"/>
      <c r="FES249" s="14"/>
      <c r="FET249" s="14"/>
      <c r="FEU249" s="14"/>
      <c r="FEV249" s="14"/>
      <c r="FEW249" s="14"/>
      <c r="FEX249" s="14"/>
      <c r="FEY249" s="14"/>
      <c r="FEZ249" s="14"/>
      <c r="FFA249" s="14"/>
      <c r="FFB249" s="14"/>
      <c r="FFC249" s="14"/>
      <c r="FFD249" s="14"/>
      <c r="FFE249" s="14"/>
      <c r="FFF249" s="14"/>
      <c r="FFG249" s="14"/>
      <c r="FFH249" s="14"/>
      <c r="FFI249" s="14"/>
      <c r="FFJ249" s="14"/>
      <c r="FFK249" s="14"/>
      <c r="FFL249" s="14"/>
      <c r="FFM249" s="14"/>
      <c r="FFN249" s="14"/>
      <c r="FFO249" s="14"/>
      <c r="FFP249" s="14"/>
      <c r="FFQ249" s="14"/>
      <c r="FFR249" s="14"/>
      <c r="FFS249" s="14"/>
      <c r="FFT249" s="14"/>
      <c r="FFU249" s="14"/>
      <c r="FFV249" s="14"/>
      <c r="FFW249" s="14"/>
      <c r="FFX249" s="14"/>
      <c r="FFY249" s="14"/>
      <c r="FFZ249" s="14"/>
      <c r="FGA249" s="14"/>
      <c r="FGB249" s="14"/>
      <c r="FGC249" s="14"/>
      <c r="FGD249" s="14"/>
      <c r="FGE249" s="14"/>
      <c r="FGF249" s="14"/>
      <c r="FGG249" s="14"/>
      <c r="FGH249" s="14"/>
      <c r="FGI249" s="14"/>
      <c r="FGJ249" s="14"/>
      <c r="FGK249" s="14"/>
      <c r="FGL249" s="14"/>
      <c r="FGM249" s="14"/>
      <c r="FGN249" s="14"/>
      <c r="FGO249" s="14"/>
      <c r="FGP249" s="14"/>
      <c r="FGQ249" s="14"/>
      <c r="FGR249" s="14"/>
      <c r="FGS249" s="14"/>
      <c r="FGT249" s="14"/>
      <c r="FGU249" s="14"/>
      <c r="FGV249" s="14"/>
      <c r="FGW249" s="14"/>
      <c r="FGX249" s="14"/>
      <c r="FGY249" s="14"/>
      <c r="FGZ249" s="14"/>
      <c r="FHA249" s="14"/>
      <c r="FHB249" s="14"/>
      <c r="FHC249" s="14"/>
      <c r="FHD249" s="14"/>
      <c r="FHE249" s="14"/>
      <c r="FHF249" s="14"/>
      <c r="FHG249" s="14"/>
      <c r="FHH249" s="14"/>
      <c r="FHI249" s="14"/>
      <c r="FHJ249" s="14"/>
      <c r="FHK249" s="14"/>
      <c r="FHL249" s="14"/>
      <c r="FHM249" s="14"/>
      <c r="FHN249" s="14"/>
      <c r="FHO249" s="14"/>
      <c r="FHP249" s="14"/>
      <c r="FHQ249" s="14"/>
      <c r="FHR249" s="14"/>
      <c r="FHS249" s="14"/>
      <c r="FHT249" s="14"/>
      <c r="FHU249" s="14"/>
      <c r="FHV249" s="14"/>
      <c r="FHW249" s="14"/>
      <c r="FHX249" s="14"/>
      <c r="FHY249" s="14"/>
      <c r="FHZ249" s="14"/>
      <c r="FIA249" s="14"/>
      <c r="FIB249" s="14"/>
      <c r="FIC249" s="14"/>
      <c r="FID249" s="14"/>
      <c r="FIE249" s="14"/>
      <c r="FIF249" s="14"/>
      <c r="FIG249" s="14"/>
      <c r="FIH249" s="14"/>
      <c r="FII249" s="14"/>
      <c r="FIJ249" s="14"/>
      <c r="FIK249" s="14"/>
      <c r="FIL249" s="14"/>
      <c r="FIM249" s="14"/>
      <c r="FIN249" s="14"/>
      <c r="FIO249" s="14"/>
      <c r="FIP249" s="14"/>
      <c r="FIQ249" s="14"/>
      <c r="FIR249" s="14"/>
      <c r="FIS249" s="14"/>
      <c r="FIT249" s="14"/>
      <c r="FIU249" s="14"/>
      <c r="FIV249" s="14"/>
      <c r="FIW249" s="14"/>
      <c r="FIX249" s="14"/>
      <c r="FIY249" s="14"/>
      <c r="FIZ249" s="14"/>
      <c r="FJA249" s="14"/>
      <c r="FJB249" s="14"/>
      <c r="FJC249" s="14"/>
      <c r="FJD249" s="14"/>
      <c r="FJE249" s="14"/>
      <c r="FJF249" s="14"/>
      <c r="FJG249" s="14"/>
      <c r="FJH249" s="14"/>
      <c r="FJI249" s="14"/>
      <c r="FJJ249" s="14"/>
      <c r="FJK249" s="14"/>
      <c r="FJL249" s="14"/>
      <c r="FJM249" s="14"/>
      <c r="FJN249" s="14"/>
      <c r="FJO249" s="14"/>
      <c r="FJP249" s="14"/>
      <c r="FJQ249" s="14"/>
      <c r="FJR249" s="14"/>
      <c r="FJS249" s="14"/>
      <c r="FJT249" s="14"/>
      <c r="FJU249" s="14"/>
      <c r="FJV249" s="14"/>
      <c r="FJW249" s="14"/>
      <c r="FJX249" s="14"/>
      <c r="FJY249" s="14"/>
      <c r="FJZ249" s="14"/>
      <c r="FKA249" s="14"/>
      <c r="FKB249" s="14"/>
      <c r="FKC249" s="14"/>
      <c r="FKD249" s="14"/>
      <c r="FKE249" s="14"/>
      <c r="FKF249" s="14"/>
      <c r="FKG249" s="14"/>
      <c r="FKH249" s="14"/>
      <c r="FKI249" s="14"/>
      <c r="FKJ249" s="14"/>
      <c r="FKK249" s="14"/>
      <c r="FKL249" s="14"/>
      <c r="FKM249" s="14"/>
      <c r="FKN249" s="14"/>
      <c r="FKO249" s="14"/>
      <c r="FKP249" s="14"/>
      <c r="FKQ249" s="14"/>
      <c r="FKR249" s="14"/>
      <c r="FKS249" s="14"/>
      <c r="FKT249" s="14"/>
      <c r="FKU249" s="14"/>
      <c r="FKV249" s="14"/>
      <c r="FKW249" s="14"/>
      <c r="FKX249" s="14"/>
      <c r="FKY249" s="14"/>
      <c r="FKZ249" s="14"/>
      <c r="FLA249" s="14"/>
      <c r="FLB249" s="14"/>
      <c r="FLC249" s="14"/>
      <c r="FLD249" s="14"/>
      <c r="FLE249" s="14"/>
      <c r="FLF249" s="14"/>
      <c r="FLG249" s="14"/>
      <c r="FLH249" s="14"/>
      <c r="FLI249" s="14"/>
      <c r="FLJ249" s="14"/>
      <c r="FLK249" s="14"/>
      <c r="FLL249" s="14"/>
      <c r="FLM249" s="14"/>
      <c r="FLN249" s="14"/>
      <c r="FLO249" s="14"/>
      <c r="FLP249" s="14"/>
      <c r="FLQ249" s="14"/>
      <c r="FLR249" s="14"/>
      <c r="FLS249" s="14"/>
      <c r="FLT249" s="14"/>
      <c r="FLU249" s="14"/>
      <c r="FLV249" s="14"/>
      <c r="FLW249" s="14"/>
      <c r="FLX249" s="14"/>
      <c r="FLY249" s="14"/>
      <c r="FLZ249" s="14"/>
      <c r="FMA249" s="14"/>
      <c r="FMB249" s="14"/>
      <c r="FMC249" s="14"/>
      <c r="FMD249" s="14"/>
      <c r="FME249" s="14"/>
      <c r="FMF249" s="14"/>
      <c r="FMG249" s="14"/>
      <c r="FMH249" s="14"/>
      <c r="FMI249" s="14"/>
      <c r="FMJ249" s="14"/>
      <c r="FMK249" s="14"/>
      <c r="FML249" s="14"/>
      <c r="FMM249" s="14"/>
      <c r="FMN249" s="14"/>
      <c r="FMO249" s="14"/>
      <c r="FMP249" s="14"/>
      <c r="FMQ249" s="14"/>
      <c r="FMR249" s="14"/>
      <c r="FMS249" s="14"/>
      <c r="FMT249" s="14"/>
      <c r="FMU249" s="14"/>
      <c r="FMV249" s="14"/>
      <c r="FMW249" s="14"/>
      <c r="FMX249" s="14"/>
      <c r="FMY249" s="14"/>
      <c r="FMZ249" s="14"/>
      <c r="FNA249" s="14"/>
      <c r="FNB249" s="14"/>
      <c r="FNC249" s="14"/>
      <c r="FND249" s="14"/>
      <c r="FNE249" s="14"/>
      <c r="FNF249" s="14"/>
      <c r="FNG249" s="14"/>
      <c r="FNH249" s="14"/>
      <c r="FNI249" s="14"/>
      <c r="FNJ249" s="14"/>
      <c r="FNK249" s="14"/>
      <c r="FNL249" s="14"/>
      <c r="FNM249" s="14"/>
      <c r="FNN249" s="14"/>
      <c r="FNO249" s="14"/>
      <c r="FNP249" s="14"/>
      <c r="FNQ249" s="14"/>
      <c r="FNR249" s="14"/>
      <c r="FNS249" s="14"/>
      <c r="FNT249" s="14"/>
      <c r="FNU249" s="14"/>
      <c r="FNV249" s="14"/>
      <c r="FNW249" s="14"/>
      <c r="FNX249" s="14"/>
      <c r="FNY249" s="14"/>
      <c r="FNZ249" s="14"/>
      <c r="FOA249" s="14"/>
      <c r="FOB249" s="14"/>
      <c r="FOC249" s="14"/>
      <c r="FOD249" s="14"/>
      <c r="FOE249" s="14"/>
      <c r="FOF249" s="14"/>
      <c r="FOG249" s="14"/>
      <c r="FOH249" s="14"/>
      <c r="FOI249" s="14"/>
      <c r="FOJ249" s="14"/>
      <c r="FOK249" s="14"/>
      <c r="FOL249" s="14"/>
      <c r="FOM249" s="14"/>
      <c r="FON249" s="14"/>
      <c r="FOO249" s="14"/>
      <c r="FOP249" s="14"/>
      <c r="FOQ249" s="14"/>
      <c r="FOR249" s="14"/>
      <c r="FOS249" s="14"/>
      <c r="FOT249" s="14"/>
      <c r="FOU249" s="14"/>
      <c r="FOV249" s="14"/>
      <c r="FOW249" s="14"/>
      <c r="FOX249" s="14"/>
      <c r="FOY249" s="14"/>
      <c r="FOZ249" s="14"/>
      <c r="FPA249" s="14"/>
      <c r="FPB249" s="14"/>
      <c r="FPC249" s="14"/>
      <c r="FPD249" s="14"/>
      <c r="FPE249" s="14"/>
      <c r="FPF249" s="14"/>
      <c r="FPG249" s="14"/>
      <c r="FPH249" s="14"/>
      <c r="FPI249" s="14"/>
      <c r="FPJ249" s="14"/>
      <c r="FPK249" s="14"/>
      <c r="FPL249" s="14"/>
      <c r="FPM249" s="14"/>
      <c r="FPN249" s="14"/>
      <c r="FPO249" s="14"/>
      <c r="FPP249" s="14"/>
      <c r="FPQ249" s="14"/>
      <c r="FPR249" s="14"/>
      <c r="FPS249" s="14"/>
      <c r="FPT249" s="14"/>
      <c r="FPU249" s="14"/>
      <c r="FPV249" s="14"/>
      <c r="FPW249" s="14"/>
      <c r="FPX249" s="14"/>
      <c r="FPY249" s="14"/>
      <c r="FPZ249" s="14"/>
      <c r="FQA249" s="14"/>
      <c r="FQB249" s="14"/>
      <c r="FQC249" s="14"/>
      <c r="FQD249" s="14"/>
      <c r="FQE249" s="14"/>
      <c r="FQF249" s="14"/>
      <c r="FQG249" s="14"/>
      <c r="FQH249" s="14"/>
      <c r="FQI249" s="14"/>
      <c r="FQJ249" s="14"/>
      <c r="FQK249" s="14"/>
      <c r="FQL249" s="14"/>
      <c r="FQM249" s="14"/>
      <c r="FQN249" s="14"/>
      <c r="FQO249" s="14"/>
      <c r="FQP249" s="14"/>
      <c r="FQQ249" s="14"/>
      <c r="FQR249" s="14"/>
      <c r="FQS249" s="14"/>
      <c r="FQT249" s="14"/>
      <c r="FQU249" s="14"/>
      <c r="FQV249" s="14"/>
      <c r="FQW249" s="14"/>
      <c r="FQX249" s="14"/>
      <c r="FQY249" s="14"/>
      <c r="FQZ249" s="14"/>
      <c r="FRA249" s="14"/>
      <c r="FRB249" s="14"/>
      <c r="FRC249" s="14"/>
      <c r="FRD249" s="14"/>
      <c r="FRE249" s="14"/>
      <c r="FRF249" s="14"/>
      <c r="FRG249" s="14"/>
      <c r="FRH249" s="14"/>
      <c r="FRI249" s="14"/>
      <c r="FRJ249" s="14"/>
      <c r="FRK249" s="14"/>
      <c r="FRL249" s="14"/>
      <c r="FRM249" s="14"/>
      <c r="FRN249" s="14"/>
      <c r="FRO249" s="14"/>
      <c r="FRP249" s="14"/>
      <c r="FRQ249" s="14"/>
      <c r="FRR249" s="14"/>
      <c r="FRS249" s="14"/>
      <c r="FRT249" s="14"/>
      <c r="FRU249" s="14"/>
      <c r="FRV249" s="14"/>
      <c r="FRW249" s="14"/>
      <c r="FRX249" s="14"/>
      <c r="FRY249" s="14"/>
      <c r="FRZ249" s="14"/>
      <c r="FSA249" s="14"/>
      <c r="FSB249" s="14"/>
      <c r="FSC249" s="14"/>
      <c r="FSD249" s="14"/>
      <c r="FSE249" s="14"/>
      <c r="FSF249" s="14"/>
      <c r="FSG249" s="14"/>
      <c r="FSH249" s="14"/>
      <c r="FSI249" s="14"/>
      <c r="FSJ249" s="14"/>
      <c r="FSK249" s="14"/>
      <c r="FSL249" s="14"/>
      <c r="FSM249" s="14"/>
      <c r="FSN249" s="14"/>
      <c r="FSO249" s="14"/>
      <c r="FSP249" s="14"/>
      <c r="FSQ249" s="14"/>
      <c r="FSR249" s="14"/>
      <c r="FSS249" s="14"/>
      <c r="FST249" s="14"/>
      <c r="FSU249" s="14"/>
      <c r="FSV249" s="14"/>
      <c r="FSW249" s="14"/>
      <c r="FSX249" s="14"/>
      <c r="FSY249" s="14"/>
      <c r="FSZ249" s="14"/>
      <c r="FTA249" s="14"/>
      <c r="FTB249" s="14"/>
      <c r="FTC249" s="14"/>
      <c r="FTD249" s="14"/>
      <c r="FTE249" s="14"/>
      <c r="FTF249" s="14"/>
      <c r="FTG249" s="14"/>
      <c r="FTH249" s="14"/>
      <c r="FTI249" s="14"/>
      <c r="FTJ249" s="14"/>
      <c r="FTK249" s="14"/>
      <c r="FTL249" s="14"/>
      <c r="FTM249" s="14"/>
      <c r="FTN249" s="14"/>
      <c r="FTO249" s="14"/>
      <c r="FTP249" s="14"/>
      <c r="FTQ249" s="14"/>
      <c r="FTR249" s="14"/>
      <c r="FTS249" s="14"/>
      <c r="FTT249" s="14"/>
      <c r="FTU249" s="14"/>
      <c r="FTV249" s="14"/>
      <c r="FTW249" s="14"/>
      <c r="FTX249" s="14"/>
      <c r="FTY249" s="14"/>
      <c r="FTZ249" s="14"/>
      <c r="FUA249" s="14"/>
      <c r="FUB249" s="14"/>
      <c r="FUC249" s="14"/>
      <c r="FUD249" s="14"/>
      <c r="FUE249" s="14"/>
      <c r="FUF249" s="14"/>
      <c r="FUG249" s="14"/>
      <c r="FUH249" s="14"/>
      <c r="FUI249" s="14"/>
      <c r="FUJ249" s="14"/>
      <c r="FUK249" s="14"/>
      <c r="FUL249" s="14"/>
      <c r="FUM249" s="14"/>
      <c r="FUN249" s="14"/>
      <c r="FUO249" s="14"/>
      <c r="FUP249" s="14"/>
      <c r="FUQ249" s="14"/>
      <c r="FUR249" s="14"/>
      <c r="FUS249" s="14"/>
      <c r="FUT249" s="14"/>
      <c r="FUU249" s="14"/>
      <c r="FUV249" s="14"/>
      <c r="FUW249" s="14"/>
      <c r="FUX249" s="14"/>
      <c r="FUY249" s="14"/>
      <c r="FUZ249" s="14"/>
      <c r="FVA249" s="14"/>
      <c r="FVB249" s="14"/>
      <c r="FVC249" s="14"/>
      <c r="FVD249" s="14"/>
      <c r="FVE249" s="14"/>
      <c r="FVF249" s="14"/>
      <c r="FVG249" s="14"/>
      <c r="FVH249" s="14"/>
      <c r="FVI249" s="14"/>
      <c r="FVJ249" s="14"/>
      <c r="FVK249" s="14"/>
      <c r="FVL249" s="14"/>
      <c r="FVM249" s="14"/>
      <c r="FVN249" s="14"/>
      <c r="FVO249" s="14"/>
      <c r="FVP249" s="14"/>
      <c r="FVQ249" s="14"/>
      <c r="FVR249" s="14"/>
      <c r="FVS249" s="14"/>
      <c r="FVT249" s="14"/>
      <c r="FVU249" s="14"/>
      <c r="FVV249" s="14"/>
      <c r="FVW249" s="14"/>
      <c r="FVX249" s="14"/>
      <c r="FVY249" s="14"/>
      <c r="FVZ249" s="14"/>
      <c r="FWA249" s="14"/>
      <c r="FWB249" s="14"/>
      <c r="FWC249" s="14"/>
      <c r="FWD249" s="14"/>
      <c r="FWE249" s="14"/>
      <c r="FWF249" s="14"/>
      <c r="FWG249" s="14"/>
      <c r="FWH249" s="14"/>
      <c r="FWI249" s="14"/>
      <c r="FWJ249" s="14"/>
      <c r="FWK249" s="14"/>
      <c r="FWL249" s="14"/>
      <c r="FWM249" s="14"/>
      <c r="FWN249" s="14"/>
      <c r="FWO249" s="14"/>
      <c r="FWP249" s="14"/>
      <c r="FWQ249" s="14"/>
      <c r="FWR249" s="14"/>
      <c r="FWS249" s="14"/>
      <c r="FWT249" s="14"/>
      <c r="FWU249" s="14"/>
      <c r="FWV249" s="14"/>
      <c r="FWW249" s="14"/>
      <c r="FWX249" s="14"/>
      <c r="FWY249" s="14"/>
      <c r="FWZ249" s="14"/>
      <c r="FXA249" s="14"/>
      <c r="FXB249" s="14"/>
      <c r="FXC249" s="14"/>
      <c r="FXD249" s="14"/>
      <c r="FXE249" s="14"/>
      <c r="FXF249" s="14"/>
      <c r="FXG249" s="14"/>
      <c r="FXH249" s="14"/>
      <c r="FXI249" s="14"/>
      <c r="FXJ249" s="14"/>
      <c r="FXK249" s="14"/>
      <c r="FXL249" s="14"/>
      <c r="FXM249" s="14"/>
      <c r="FXN249" s="14"/>
      <c r="FXO249" s="14"/>
      <c r="FXP249" s="14"/>
      <c r="FXQ249" s="14"/>
      <c r="FXR249" s="14"/>
      <c r="FXS249" s="14"/>
      <c r="FXT249" s="14"/>
      <c r="FXU249" s="14"/>
      <c r="FXV249" s="14"/>
      <c r="FXW249" s="14"/>
      <c r="FXX249" s="14"/>
      <c r="FXY249" s="14"/>
      <c r="FXZ249" s="14"/>
      <c r="FYA249" s="14"/>
      <c r="FYB249" s="14"/>
      <c r="FYC249" s="14"/>
      <c r="FYD249" s="14"/>
      <c r="FYE249" s="14"/>
      <c r="FYF249" s="14"/>
      <c r="FYG249" s="14"/>
      <c r="FYH249" s="14"/>
      <c r="FYI249" s="14"/>
      <c r="FYJ249" s="14"/>
      <c r="FYK249" s="14"/>
      <c r="FYL249" s="14"/>
      <c r="FYM249" s="14"/>
      <c r="FYN249" s="14"/>
      <c r="FYO249" s="14"/>
      <c r="FYP249" s="14"/>
      <c r="FYQ249" s="14"/>
      <c r="FYR249" s="14"/>
      <c r="FYS249" s="14"/>
      <c r="FYT249" s="14"/>
      <c r="FYU249" s="14"/>
      <c r="FYV249" s="14"/>
      <c r="FYW249" s="14"/>
      <c r="FYX249" s="14"/>
      <c r="FYY249" s="14"/>
      <c r="FYZ249" s="14"/>
      <c r="FZA249" s="14"/>
      <c r="FZB249" s="14"/>
      <c r="FZC249" s="14"/>
      <c r="FZD249" s="14"/>
      <c r="FZE249" s="14"/>
      <c r="FZF249" s="14"/>
      <c r="FZG249" s="14"/>
      <c r="FZH249" s="14"/>
      <c r="FZI249" s="14"/>
      <c r="FZJ249" s="14"/>
      <c r="FZK249" s="14"/>
      <c r="FZL249" s="14"/>
      <c r="FZM249" s="14"/>
      <c r="FZN249" s="14"/>
      <c r="FZO249" s="14"/>
      <c r="FZP249" s="14"/>
      <c r="FZQ249" s="14"/>
      <c r="FZR249" s="14"/>
      <c r="FZS249" s="14"/>
      <c r="FZT249" s="14"/>
      <c r="FZU249" s="14"/>
      <c r="FZV249" s="14"/>
      <c r="FZW249" s="14"/>
      <c r="FZX249" s="14"/>
      <c r="FZY249" s="14"/>
      <c r="FZZ249" s="14"/>
      <c r="GAA249" s="14"/>
      <c r="GAB249" s="14"/>
      <c r="GAC249" s="14"/>
      <c r="GAD249" s="14"/>
      <c r="GAE249" s="14"/>
      <c r="GAF249" s="14"/>
      <c r="GAG249" s="14"/>
      <c r="GAH249" s="14"/>
      <c r="GAI249" s="14"/>
      <c r="GAJ249" s="14"/>
      <c r="GAK249" s="14"/>
      <c r="GAL249" s="14"/>
      <c r="GAM249" s="14"/>
      <c r="GAN249" s="14"/>
      <c r="GAO249" s="14"/>
      <c r="GAP249" s="14"/>
      <c r="GAQ249" s="14"/>
      <c r="GAR249" s="14"/>
      <c r="GAS249" s="14"/>
      <c r="GAT249" s="14"/>
      <c r="GAU249" s="14"/>
      <c r="GAV249" s="14"/>
      <c r="GAW249" s="14"/>
      <c r="GAX249" s="14"/>
      <c r="GAY249" s="14"/>
      <c r="GAZ249" s="14"/>
      <c r="GBA249" s="14"/>
      <c r="GBB249" s="14"/>
      <c r="GBC249" s="14"/>
      <c r="GBD249" s="14"/>
      <c r="GBE249" s="14"/>
      <c r="GBF249" s="14"/>
      <c r="GBG249" s="14"/>
      <c r="GBH249" s="14"/>
      <c r="GBI249" s="14"/>
      <c r="GBJ249" s="14"/>
      <c r="GBK249" s="14"/>
      <c r="GBL249" s="14"/>
      <c r="GBM249" s="14"/>
      <c r="GBN249" s="14"/>
      <c r="GBO249" s="14"/>
      <c r="GBP249" s="14"/>
      <c r="GBQ249" s="14"/>
      <c r="GBR249" s="14"/>
      <c r="GBS249" s="14"/>
      <c r="GBT249" s="14"/>
      <c r="GBU249" s="14"/>
      <c r="GBV249" s="14"/>
      <c r="GBW249" s="14"/>
      <c r="GBX249" s="14"/>
      <c r="GBY249" s="14"/>
      <c r="GBZ249" s="14"/>
      <c r="GCA249" s="14"/>
      <c r="GCB249" s="14"/>
      <c r="GCC249" s="14"/>
      <c r="GCD249" s="14"/>
      <c r="GCE249" s="14"/>
      <c r="GCF249" s="14"/>
      <c r="GCG249" s="14"/>
      <c r="GCH249" s="14"/>
      <c r="GCI249" s="14"/>
      <c r="GCJ249" s="14"/>
      <c r="GCK249" s="14"/>
      <c r="GCL249" s="14"/>
      <c r="GCM249" s="14"/>
      <c r="GCN249" s="14"/>
      <c r="GCO249" s="14"/>
      <c r="GCP249" s="14"/>
      <c r="GCQ249" s="14"/>
      <c r="GCR249" s="14"/>
      <c r="GCS249" s="14"/>
      <c r="GCT249" s="14"/>
      <c r="GCU249" s="14"/>
      <c r="GCV249" s="14"/>
      <c r="GCW249" s="14"/>
      <c r="GCX249" s="14"/>
      <c r="GCY249" s="14"/>
      <c r="GCZ249" s="14"/>
      <c r="GDA249" s="14"/>
      <c r="GDB249" s="14"/>
      <c r="GDC249" s="14"/>
      <c r="GDD249" s="14"/>
      <c r="GDE249" s="14"/>
      <c r="GDF249" s="14"/>
      <c r="GDG249" s="14"/>
      <c r="GDH249" s="14"/>
      <c r="GDI249" s="14"/>
      <c r="GDJ249" s="14"/>
      <c r="GDK249" s="14"/>
      <c r="GDL249" s="14"/>
      <c r="GDM249" s="14"/>
      <c r="GDN249" s="14"/>
      <c r="GDO249" s="14"/>
      <c r="GDP249" s="14"/>
      <c r="GDQ249" s="14"/>
      <c r="GDR249" s="14"/>
      <c r="GDS249" s="14"/>
      <c r="GDT249" s="14"/>
      <c r="GDU249" s="14"/>
      <c r="GDV249" s="14"/>
      <c r="GDW249" s="14"/>
      <c r="GDX249" s="14"/>
      <c r="GDY249" s="14"/>
      <c r="GDZ249" s="14"/>
      <c r="GEA249" s="14"/>
      <c r="GEB249" s="14"/>
      <c r="GEC249" s="14"/>
      <c r="GED249" s="14"/>
      <c r="GEE249" s="14"/>
      <c r="GEF249" s="14"/>
      <c r="GEG249" s="14"/>
      <c r="GEH249" s="14"/>
      <c r="GEI249" s="14"/>
      <c r="GEJ249" s="14"/>
      <c r="GEK249" s="14"/>
      <c r="GEL249" s="14"/>
      <c r="GEM249" s="14"/>
      <c r="GEN249" s="14"/>
      <c r="GEO249" s="14"/>
      <c r="GEP249" s="14"/>
      <c r="GEQ249" s="14"/>
      <c r="GER249" s="14"/>
      <c r="GES249" s="14"/>
      <c r="GET249" s="14"/>
      <c r="GEU249" s="14"/>
      <c r="GEV249" s="14"/>
      <c r="GEW249" s="14"/>
      <c r="GEX249" s="14"/>
      <c r="GEY249" s="14"/>
      <c r="GEZ249" s="14"/>
      <c r="GFA249" s="14"/>
      <c r="GFB249" s="14"/>
      <c r="GFC249" s="14"/>
      <c r="GFD249" s="14"/>
      <c r="GFE249" s="14"/>
      <c r="GFF249" s="14"/>
      <c r="GFG249" s="14"/>
      <c r="GFH249" s="14"/>
      <c r="GFI249" s="14"/>
      <c r="GFJ249" s="14"/>
      <c r="GFK249" s="14"/>
      <c r="GFL249" s="14"/>
      <c r="GFM249" s="14"/>
      <c r="GFN249" s="14"/>
      <c r="GFO249" s="14"/>
      <c r="GFP249" s="14"/>
      <c r="GFQ249" s="14"/>
      <c r="GFR249" s="14"/>
      <c r="GFS249" s="14"/>
      <c r="GFT249" s="14"/>
      <c r="GFU249" s="14"/>
      <c r="GFV249" s="14"/>
      <c r="GFW249" s="14"/>
      <c r="GFX249" s="14"/>
      <c r="GFY249" s="14"/>
      <c r="GFZ249" s="14"/>
      <c r="GGA249" s="14"/>
      <c r="GGB249" s="14"/>
      <c r="GGC249" s="14"/>
      <c r="GGD249" s="14"/>
      <c r="GGE249" s="14"/>
      <c r="GGF249" s="14"/>
      <c r="GGG249" s="14"/>
      <c r="GGH249" s="14"/>
      <c r="GGI249" s="14"/>
      <c r="GGJ249" s="14"/>
      <c r="GGK249" s="14"/>
      <c r="GGL249" s="14"/>
      <c r="GGM249" s="14"/>
      <c r="GGN249" s="14"/>
      <c r="GGO249" s="14"/>
      <c r="GGP249" s="14"/>
      <c r="GGQ249" s="14"/>
      <c r="GGR249" s="14"/>
      <c r="GGS249" s="14"/>
      <c r="GGT249" s="14"/>
      <c r="GGU249" s="14"/>
      <c r="GGV249" s="14"/>
      <c r="GGW249" s="14"/>
      <c r="GGX249" s="14"/>
      <c r="GGY249" s="14"/>
      <c r="GGZ249" s="14"/>
      <c r="GHA249" s="14"/>
      <c r="GHB249" s="14"/>
      <c r="GHC249" s="14"/>
      <c r="GHD249" s="14"/>
      <c r="GHE249" s="14"/>
      <c r="GHF249" s="14"/>
      <c r="GHG249" s="14"/>
      <c r="GHH249" s="14"/>
      <c r="GHI249" s="14"/>
      <c r="GHJ249" s="14"/>
      <c r="GHK249" s="14"/>
      <c r="GHL249" s="14"/>
      <c r="GHM249" s="14"/>
      <c r="GHN249" s="14"/>
      <c r="GHO249" s="14"/>
      <c r="GHP249" s="14"/>
      <c r="GHQ249" s="14"/>
      <c r="GHR249" s="14"/>
      <c r="GHS249" s="14"/>
      <c r="GHT249" s="14"/>
      <c r="GHU249" s="14"/>
      <c r="GHV249" s="14"/>
      <c r="GHW249" s="14"/>
      <c r="GHX249" s="14"/>
      <c r="GHY249" s="14"/>
      <c r="GHZ249" s="14"/>
      <c r="GIA249" s="14"/>
      <c r="GIB249" s="14"/>
      <c r="GIC249" s="14"/>
      <c r="GID249" s="14"/>
      <c r="GIE249" s="14"/>
      <c r="GIF249" s="14"/>
      <c r="GIG249" s="14"/>
      <c r="GIH249" s="14"/>
      <c r="GII249" s="14"/>
      <c r="GIJ249" s="14"/>
      <c r="GIK249" s="14"/>
      <c r="GIL249" s="14"/>
      <c r="GIM249" s="14"/>
      <c r="GIN249" s="14"/>
      <c r="GIO249" s="14"/>
      <c r="GIP249" s="14"/>
      <c r="GIQ249" s="14"/>
      <c r="GIR249" s="14"/>
      <c r="GIS249" s="14"/>
      <c r="GIT249" s="14"/>
      <c r="GIU249" s="14"/>
      <c r="GIV249" s="14"/>
      <c r="GIW249" s="14"/>
      <c r="GIX249" s="14"/>
      <c r="GIY249" s="14"/>
      <c r="GIZ249" s="14"/>
      <c r="GJA249" s="14"/>
      <c r="GJB249" s="14"/>
      <c r="GJC249" s="14"/>
      <c r="GJD249" s="14"/>
      <c r="GJE249" s="14"/>
      <c r="GJF249" s="14"/>
      <c r="GJG249" s="14"/>
      <c r="GJH249" s="14"/>
      <c r="GJI249" s="14"/>
      <c r="GJJ249" s="14"/>
      <c r="GJK249" s="14"/>
      <c r="GJL249" s="14"/>
      <c r="GJM249" s="14"/>
      <c r="GJN249" s="14"/>
      <c r="GJO249" s="14"/>
      <c r="GJP249" s="14"/>
      <c r="GJQ249" s="14"/>
      <c r="GJR249" s="14"/>
      <c r="GJS249" s="14"/>
      <c r="GJT249" s="14"/>
      <c r="GJU249" s="14"/>
      <c r="GJV249" s="14"/>
      <c r="GJW249" s="14"/>
      <c r="GJX249" s="14"/>
      <c r="GJY249" s="14"/>
      <c r="GJZ249" s="14"/>
      <c r="GKA249" s="14"/>
      <c r="GKB249" s="14"/>
      <c r="GKC249" s="14"/>
      <c r="GKD249" s="14"/>
      <c r="GKE249" s="14"/>
      <c r="GKF249" s="14"/>
      <c r="GKG249" s="14"/>
      <c r="GKH249" s="14"/>
      <c r="GKI249" s="14"/>
      <c r="GKJ249" s="14"/>
      <c r="GKK249" s="14"/>
      <c r="GKL249" s="14"/>
      <c r="GKM249" s="14"/>
      <c r="GKN249" s="14"/>
      <c r="GKO249" s="14"/>
      <c r="GKP249" s="14"/>
      <c r="GKQ249" s="14"/>
      <c r="GKR249" s="14"/>
      <c r="GKS249" s="14"/>
      <c r="GKT249" s="14"/>
      <c r="GKU249" s="14"/>
      <c r="GKV249" s="14"/>
      <c r="GKW249" s="14"/>
      <c r="GKX249" s="14"/>
      <c r="GKY249" s="14"/>
      <c r="GKZ249" s="14"/>
      <c r="GLA249" s="14"/>
      <c r="GLB249" s="14"/>
      <c r="GLC249" s="14"/>
      <c r="GLD249" s="14"/>
      <c r="GLE249" s="14"/>
      <c r="GLF249" s="14"/>
      <c r="GLG249" s="14"/>
      <c r="GLH249" s="14"/>
      <c r="GLI249" s="14"/>
      <c r="GLJ249" s="14"/>
      <c r="GLK249" s="14"/>
      <c r="GLL249" s="14"/>
      <c r="GLM249" s="14"/>
      <c r="GLN249" s="14"/>
      <c r="GLO249" s="14"/>
      <c r="GLP249" s="14"/>
      <c r="GLQ249" s="14"/>
      <c r="GLR249" s="14"/>
      <c r="GLS249" s="14"/>
      <c r="GLT249" s="14"/>
      <c r="GLU249" s="14"/>
      <c r="GLV249" s="14"/>
      <c r="GLW249" s="14"/>
      <c r="GLX249" s="14"/>
      <c r="GLY249" s="14"/>
      <c r="GLZ249" s="14"/>
      <c r="GMA249" s="14"/>
      <c r="GMB249" s="14"/>
      <c r="GMC249" s="14"/>
      <c r="GMD249" s="14"/>
      <c r="GME249" s="14"/>
      <c r="GMF249" s="14"/>
      <c r="GMG249" s="14"/>
      <c r="GMH249" s="14"/>
      <c r="GMI249" s="14"/>
      <c r="GMJ249" s="14"/>
      <c r="GMK249" s="14"/>
      <c r="GML249" s="14"/>
      <c r="GMM249" s="14"/>
      <c r="GMN249" s="14"/>
      <c r="GMO249" s="14"/>
      <c r="GMP249" s="14"/>
      <c r="GMQ249" s="14"/>
      <c r="GMR249" s="14"/>
      <c r="GMS249" s="14"/>
      <c r="GMT249" s="14"/>
      <c r="GMU249" s="14"/>
      <c r="GMV249" s="14"/>
      <c r="GMW249" s="14"/>
      <c r="GMX249" s="14"/>
      <c r="GMY249" s="14"/>
      <c r="GMZ249" s="14"/>
      <c r="GNA249" s="14"/>
      <c r="GNB249" s="14"/>
      <c r="GNC249" s="14"/>
      <c r="GND249" s="14"/>
      <c r="GNE249" s="14"/>
      <c r="GNF249" s="14"/>
      <c r="GNG249" s="14"/>
      <c r="GNH249" s="14"/>
      <c r="GNI249" s="14"/>
      <c r="GNJ249" s="14"/>
      <c r="GNK249" s="14"/>
      <c r="GNL249" s="14"/>
      <c r="GNM249" s="14"/>
      <c r="GNN249" s="14"/>
      <c r="GNO249" s="14"/>
      <c r="GNP249" s="14"/>
      <c r="GNQ249" s="14"/>
      <c r="GNR249" s="14"/>
      <c r="GNS249" s="14"/>
      <c r="GNT249" s="14"/>
      <c r="GNU249" s="14"/>
      <c r="GNV249" s="14"/>
      <c r="GNW249" s="14"/>
      <c r="GNX249" s="14"/>
      <c r="GNY249" s="14"/>
      <c r="GNZ249" s="14"/>
      <c r="GOA249" s="14"/>
      <c r="GOB249" s="14"/>
      <c r="GOC249" s="14"/>
      <c r="GOD249" s="14"/>
      <c r="GOE249" s="14"/>
      <c r="GOF249" s="14"/>
      <c r="GOG249" s="14"/>
      <c r="GOH249" s="14"/>
      <c r="GOI249" s="14"/>
      <c r="GOJ249" s="14"/>
      <c r="GOK249" s="14"/>
      <c r="GOL249" s="14"/>
      <c r="GOM249" s="14"/>
      <c r="GON249" s="14"/>
      <c r="GOO249" s="14"/>
      <c r="GOP249" s="14"/>
      <c r="GOQ249" s="14"/>
      <c r="GOR249" s="14"/>
      <c r="GOS249" s="14"/>
      <c r="GOT249" s="14"/>
      <c r="GOU249" s="14"/>
      <c r="GOV249" s="14"/>
      <c r="GOW249" s="14"/>
      <c r="GOX249" s="14"/>
      <c r="GOY249" s="14"/>
      <c r="GOZ249" s="14"/>
      <c r="GPA249" s="14"/>
      <c r="GPB249" s="14"/>
      <c r="GPC249" s="14"/>
      <c r="GPD249" s="14"/>
      <c r="GPE249" s="14"/>
      <c r="GPF249" s="14"/>
      <c r="GPG249" s="14"/>
      <c r="GPH249" s="14"/>
      <c r="GPI249" s="14"/>
      <c r="GPJ249" s="14"/>
      <c r="GPK249" s="14"/>
      <c r="GPL249" s="14"/>
      <c r="GPM249" s="14"/>
      <c r="GPN249" s="14"/>
      <c r="GPO249" s="14"/>
      <c r="GPP249" s="14"/>
      <c r="GPQ249" s="14"/>
      <c r="GPR249" s="14"/>
      <c r="GPS249" s="14"/>
      <c r="GPT249" s="14"/>
      <c r="GPU249" s="14"/>
      <c r="GPV249" s="14"/>
      <c r="GPW249" s="14"/>
      <c r="GPX249" s="14"/>
      <c r="GPY249" s="14"/>
      <c r="GPZ249" s="14"/>
      <c r="GQA249" s="14"/>
      <c r="GQB249" s="14"/>
      <c r="GQC249" s="14"/>
      <c r="GQD249" s="14"/>
      <c r="GQE249" s="14"/>
      <c r="GQF249" s="14"/>
      <c r="GQG249" s="14"/>
      <c r="GQH249" s="14"/>
      <c r="GQI249" s="14"/>
      <c r="GQJ249" s="14"/>
      <c r="GQK249" s="14"/>
      <c r="GQL249" s="14"/>
      <c r="GQM249" s="14"/>
      <c r="GQN249" s="14"/>
      <c r="GQO249" s="14"/>
      <c r="GQP249" s="14"/>
      <c r="GQQ249" s="14"/>
      <c r="GQR249" s="14"/>
      <c r="GQS249" s="14"/>
      <c r="GQT249" s="14"/>
      <c r="GQU249" s="14"/>
      <c r="GQV249" s="14"/>
      <c r="GQW249" s="14"/>
      <c r="GQX249" s="14"/>
      <c r="GQY249" s="14"/>
      <c r="GQZ249" s="14"/>
      <c r="GRA249" s="14"/>
      <c r="GRB249" s="14"/>
      <c r="GRC249" s="14"/>
      <c r="GRD249" s="14"/>
      <c r="GRE249" s="14"/>
      <c r="GRF249" s="14"/>
      <c r="GRG249" s="14"/>
      <c r="GRH249" s="14"/>
      <c r="GRI249" s="14"/>
      <c r="GRJ249" s="14"/>
      <c r="GRK249" s="14"/>
      <c r="GRL249" s="14"/>
      <c r="GRM249" s="14"/>
      <c r="GRN249" s="14"/>
      <c r="GRO249" s="14"/>
      <c r="GRP249" s="14"/>
      <c r="GRQ249" s="14"/>
      <c r="GRR249" s="14"/>
      <c r="GRS249" s="14"/>
      <c r="GRT249" s="14"/>
      <c r="GRU249" s="14"/>
      <c r="GRV249" s="14"/>
      <c r="GRW249" s="14"/>
      <c r="GRX249" s="14"/>
      <c r="GRY249" s="14"/>
      <c r="GRZ249" s="14"/>
      <c r="GSA249" s="14"/>
      <c r="GSB249" s="14"/>
      <c r="GSC249" s="14"/>
      <c r="GSD249" s="14"/>
      <c r="GSE249" s="14"/>
      <c r="GSF249" s="14"/>
      <c r="GSG249" s="14"/>
      <c r="GSH249" s="14"/>
      <c r="GSI249" s="14"/>
      <c r="GSJ249" s="14"/>
      <c r="GSK249" s="14"/>
      <c r="GSL249" s="14"/>
      <c r="GSM249" s="14"/>
      <c r="GSN249" s="14"/>
      <c r="GSO249" s="14"/>
      <c r="GSP249" s="14"/>
      <c r="GSQ249" s="14"/>
      <c r="GSR249" s="14"/>
      <c r="GSS249" s="14"/>
      <c r="GST249" s="14"/>
      <c r="GSU249" s="14"/>
      <c r="GSV249" s="14"/>
      <c r="GSW249" s="14"/>
      <c r="GSX249" s="14"/>
      <c r="GSY249" s="14"/>
      <c r="GSZ249" s="14"/>
      <c r="GTA249" s="14"/>
      <c r="GTB249" s="14"/>
      <c r="GTC249" s="14"/>
      <c r="GTD249" s="14"/>
      <c r="GTE249" s="14"/>
      <c r="GTF249" s="14"/>
      <c r="GTG249" s="14"/>
      <c r="GTH249" s="14"/>
      <c r="GTI249" s="14"/>
      <c r="GTJ249" s="14"/>
      <c r="GTK249" s="14"/>
      <c r="GTL249" s="14"/>
      <c r="GTM249" s="14"/>
      <c r="GTN249" s="14"/>
      <c r="GTO249" s="14"/>
      <c r="GTP249" s="14"/>
      <c r="GTQ249" s="14"/>
      <c r="GTR249" s="14"/>
      <c r="GTS249" s="14"/>
      <c r="GTT249" s="14"/>
      <c r="GTU249" s="14"/>
      <c r="GTV249" s="14"/>
      <c r="GTW249" s="14"/>
      <c r="GTX249" s="14"/>
      <c r="GTY249" s="14"/>
      <c r="GTZ249" s="14"/>
      <c r="GUA249" s="14"/>
      <c r="GUB249" s="14"/>
      <c r="GUC249" s="14"/>
      <c r="GUD249" s="14"/>
      <c r="GUE249" s="14"/>
      <c r="GUF249" s="14"/>
      <c r="GUG249" s="14"/>
      <c r="GUH249" s="14"/>
      <c r="GUI249" s="14"/>
      <c r="GUJ249" s="14"/>
      <c r="GUK249" s="14"/>
      <c r="GUL249" s="14"/>
      <c r="GUM249" s="14"/>
      <c r="GUN249" s="14"/>
      <c r="GUO249" s="14"/>
      <c r="GUP249" s="14"/>
      <c r="GUQ249" s="14"/>
      <c r="GUR249" s="14"/>
      <c r="GUS249" s="14"/>
      <c r="GUT249" s="14"/>
      <c r="GUU249" s="14"/>
      <c r="GUV249" s="14"/>
      <c r="GUW249" s="14"/>
      <c r="GUX249" s="14"/>
      <c r="GUY249" s="14"/>
      <c r="GUZ249" s="14"/>
      <c r="GVA249" s="14"/>
      <c r="GVB249" s="14"/>
      <c r="GVC249" s="14"/>
      <c r="GVD249" s="14"/>
      <c r="GVE249" s="14"/>
      <c r="GVF249" s="14"/>
      <c r="GVG249" s="14"/>
      <c r="GVH249" s="14"/>
      <c r="GVI249" s="14"/>
      <c r="GVJ249" s="14"/>
      <c r="GVK249" s="14"/>
      <c r="GVL249" s="14"/>
      <c r="GVM249" s="14"/>
      <c r="GVN249" s="14"/>
      <c r="GVO249" s="14"/>
      <c r="GVP249" s="14"/>
      <c r="GVQ249" s="14"/>
      <c r="GVR249" s="14"/>
      <c r="GVS249" s="14"/>
      <c r="GVT249" s="14"/>
      <c r="GVU249" s="14"/>
      <c r="GVV249" s="14"/>
      <c r="GVW249" s="14"/>
      <c r="GVX249" s="14"/>
      <c r="GVY249" s="14"/>
      <c r="GVZ249" s="14"/>
      <c r="GWA249" s="14"/>
      <c r="GWB249" s="14"/>
      <c r="GWC249" s="14"/>
      <c r="GWD249" s="14"/>
      <c r="GWE249" s="14"/>
      <c r="GWF249" s="14"/>
      <c r="GWG249" s="14"/>
      <c r="GWH249" s="14"/>
      <c r="GWI249" s="14"/>
      <c r="GWJ249" s="14"/>
      <c r="GWK249" s="14"/>
      <c r="GWL249" s="14"/>
      <c r="GWM249" s="14"/>
      <c r="GWN249" s="14"/>
      <c r="GWO249" s="14"/>
      <c r="GWP249" s="14"/>
      <c r="GWQ249" s="14"/>
      <c r="GWR249" s="14"/>
      <c r="GWS249" s="14"/>
      <c r="GWT249" s="14"/>
      <c r="GWU249" s="14"/>
      <c r="GWV249" s="14"/>
      <c r="GWW249" s="14"/>
      <c r="GWX249" s="14"/>
      <c r="GWY249" s="14"/>
      <c r="GWZ249" s="14"/>
      <c r="GXA249" s="14"/>
      <c r="GXB249" s="14"/>
      <c r="GXC249" s="14"/>
      <c r="GXD249" s="14"/>
      <c r="GXE249" s="14"/>
      <c r="GXF249" s="14"/>
      <c r="GXG249" s="14"/>
      <c r="GXH249" s="14"/>
      <c r="GXI249" s="14"/>
      <c r="GXJ249" s="14"/>
      <c r="GXK249" s="14"/>
      <c r="GXL249" s="14"/>
      <c r="GXM249" s="14"/>
      <c r="GXN249" s="14"/>
      <c r="GXO249" s="14"/>
      <c r="GXP249" s="14"/>
      <c r="GXQ249" s="14"/>
      <c r="GXR249" s="14"/>
      <c r="GXS249" s="14"/>
      <c r="GXT249" s="14"/>
      <c r="GXU249" s="14"/>
      <c r="GXV249" s="14"/>
      <c r="GXW249" s="14"/>
      <c r="GXX249" s="14"/>
      <c r="GXY249" s="14"/>
      <c r="GXZ249" s="14"/>
      <c r="GYA249" s="14"/>
      <c r="GYB249" s="14"/>
      <c r="GYC249" s="14"/>
      <c r="GYD249" s="14"/>
      <c r="GYE249" s="14"/>
      <c r="GYF249" s="14"/>
      <c r="GYG249" s="14"/>
      <c r="GYH249" s="14"/>
      <c r="GYI249" s="14"/>
      <c r="GYJ249" s="14"/>
      <c r="GYK249" s="14"/>
      <c r="GYL249" s="14"/>
      <c r="GYM249" s="14"/>
      <c r="GYN249" s="14"/>
      <c r="GYO249" s="14"/>
      <c r="GYP249" s="14"/>
      <c r="GYQ249" s="14"/>
      <c r="GYR249" s="14"/>
      <c r="GYS249" s="14"/>
      <c r="GYT249" s="14"/>
      <c r="GYU249" s="14"/>
      <c r="GYV249" s="14"/>
      <c r="GYW249" s="14"/>
      <c r="GYX249" s="14"/>
      <c r="GYY249" s="14"/>
      <c r="GYZ249" s="14"/>
      <c r="GZA249" s="14"/>
      <c r="GZB249" s="14"/>
      <c r="GZC249" s="14"/>
      <c r="GZD249" s="14"/>
      <c r="GZE249" s="14"/>
      <c r="GZF249" s="14"/>
      <c r="GZG249" s="14"/>
      <c r="GZH249" s="14"/>
      <c r="GZI249" s="14"/>
      <c r="GZJ249" s="14"/>
      <c r="GZK249" s="14"/>
      <c r="GZL249" s="14"/>
      <c r="GZM249" s="14"/>
      <c r="GZN249" s="14"/>
      <c r="GZO249" s="14"/>
      <c r="GZP249" s="14"/>
      <c r="GZQ249" s="14"/>
      <c r="GZR249" s="14"/>
      <c r="GZS249" s="14"/>
      <c r="GZT249" s="14"/>
      <c r="GZU249" s="14"/>
      <c r="GZV249" s="14"/>
      <c r="GZW249" s="14"/>
      <c r="GZX249" s="14"/>
      <c r="GZY249" s="14"/>
      <c r="GZZ249" s="14"/>
      <c r="HAA249" s="14"/>
      <c r="HAB249" s="14"/>
      <c r="HAC249" s="14"/>
      <c r="HAD249" s="14"/>
      <c r="HAE249" s="14"/>
      <c r="HAF249" s="14"/>
      <c r="HAG249" s="14"/>
      <c r="HAH249" s="14"/>
      <c r="HAI249" s="14"/>
      <c r="HAJ249" s="14"/>
      <c r="HAK249" s="14"/>
      <c r="HAL249" s="14"/>
      <c r="HAM249" s="14"/>
      <c r="HAN249" s="14"/>
      <c r="HAO249" s="14"/>
      <c r="HAP249" s="14"/>
      <c r="HAQ249" s="14"/>
      <c r="HAR249" s="14"/>
      <c r="HAS249" s="14"/>
      <c r="HAT249" s="14"/>
      <c r="HAU249" s="14"/>
      <c r="HAV249" s="14"/>
      <c r="HAW249" s="14"/>
      <c r="HAX249" s="14"/>
      <c r="HAY249" s="14"/>
      <c r="HAZ249" s="14"/>
      <c r="HBA249" s="14"/>
      <c r="HBB249" s="14"/>
      <c r="HBC249" s="14"/>
      <c r="HBD249" s="14"/>
      <c r="HBE249" s="14"/>
      <c r="HBF249" s="14"/>
      <c r="HBG249" s="14"/>
      <c r="HBH249" s="14"/>
      <c r="HBI249" s="14"/>
      <c r="HBJ249" s="14"/>
      <c r="HBK249" s="14"/>
      <c r="HBL249" s="14"/>
      <c r="HBM249" s="14"/>
      <c r="HBN249" s="14"/>
      <c r="HBO249" s="14"/>
      <c r="HBP249" s="14"/>
      <c r="HBQ249" s="14"/>
      <c r="HBR249" s="14"/>
      <c r="HBS249" s="14"/>
      <c r="HBT249" s="14"/>
      <c r="HBU249" s="14"/>
      <c r="HBV249" s="14"/>
      <c r="HBW249" s="14"/>
      <c r="HBX249" s="14"/>
      <c r="HBY249" s="14"/>
      <c r="HBZ249" s="14"/>
      <c r="HCA249" s="14"/>
      <c r="HCB249" s="14"/>
      <c r="HCC249" s="14"/>
      <c r="HCD249" s="14"/>
      <c r="HCE249" s="14"/>
      <c r="HCF249" s="14"/>
      <c r="HCG249" s="14"/>
      <c r="HCH249" s="14"/>
      <c r="HCI249" s="14"/>
      <c r="HCJ249" s="14"/>
      <c r="HCK249" s="14"/>
      <c r="HCL249" s="14"/>
      <c r="HCM249" s="14"/>
      <c r="HCN249" s="14"/>
      <c r="HCO249" s="14"/>
      <c r="HCP249" s="14"/>
      <c r="HCQ249" s="14"/>
      <c r="HCR249" s="14"/>
      <c r="HCS249" s="14"/>
      <c r="HCT249" s="14"/>
      <c r="HCU249" s="14"/>
      <c r="HCV249" s="14"/>
      <c r="HCW249" s="14"/>
      <c r="HCX249" s="14"/>
      <c r="HCY249" s="14"/>
      <c r="HCZ249" s="14"/>
      <c r="HDA249" s="14"/>
      <c r="HDB249" s="14"/>
      <c r="HDC249" s="14"/>
      <c r="HDD249" s="14"/>
      <c r="HDE249" s="14"/>
      <c r="HDF249" s="14"/>
      <c r="HDG249" s="14"/>
      <c r="HDH249" s="14"/>
      <c r="HDI249" s="14"/>
      <c r="HDJ249" s="14"/>
      <c r="HDK249" s="14"/>
      <c r="HDL249" s="14"/>
      <c r="HDM249" s="14"/>
      <c r="HDN249" s="14"/>
      <c r="HDO249" s="14"/>
      <c r="HDP249" s="14"/>
      <c r="HDQ249" s="14"/>
      <c r="HDR249" s="14"/>
      <c r="HDS249" s="14"/>
      <c r="HDT249" s="14"/>
      <c r="HDU249" s="14"/>
      <c r="HDV249" s="14"/>
      <c r="HDW249" s="14"/>
      <c r="HDX249" s="14"/>
      <c r="HDY249" s="14"/>
      <c r="HDZ249" s="14"/>
      <c r="HEA249" s="14"/>
      <c r="HEB249" s="14"/>
      <c r="HEC249" s="14"/>
      <c r="HED249" s="14"/>
      <c r="HEE249" s="14"/>
      <c r="HEF249" s="14"/>
      <c r="HEG249" s="14"/>
      <c r="HEH249" s="14"/>
      <c r="HEI249" s="14"/>
      <c r="HEJ249" s="14"/>
      <c r="HEK249" s="14"/>
      <c r="HEL249" s="14"/>
      <c r="HEM249" s="14"/>
      <c r="HEN249" s="14"/>
      <c r="HEO249" s="14"/>
      <c r="HEP249" s="14"/>
      <c r="HEQ249" s="14"/>
      <c r="HER249" s="14"/>
      <c r="HES249" s="14"/>
      <c r="HET249" s="14"/>
      <c r="HEU249" s="14"/>
      <c r="HEV249" s="14"/>
      <c r="HEW249" s="14"/>
      <c r="HEX249" s="14"/>
      <c r="HEY249" s="14"/>
      <c r="HEZ249" s="14"/>
      <c r="HFA249" s="14"/>
      <c r="HFB249" s="14"/>
      <c r="HFC249" s="14"/>
      <c r="HFD249" s="14"/>
      <c r="HFE249" s="14"/>
      <c r="HFF249" s="14"/>
      <c r="HFG249" s="14"/>
      <c r="HFH249" s="14"/>
      <c r="HFI249" s="14"/>
      <c r="HFJ249" s="14"/>
      <c r="HFK249" s="14"/>
      <c r="HFL249" s="14"/>
      <c r="HFM249" s="14"/>
      <c r="HFN249" s="14"/>
      <c r="HFO249" s="14"/>
      <c r="HFP249" s="14"/>
      <c r="HFQ249" s="14"/>
      <c r="HFR249" s="14"/>
      <c r="HFS249" s="14"/>
      <c r="HFT249" s="14"/>
      <c r="HFU249" s="14"/>
      <c r="HFV249" s="14"/>
      <c r="HFW249" s="14"/>
      <c r="HFX249" s="14"/>
      <c r="HFY249" s="14"/>
      <c r="HFZ249" s="14"/>
      <c r="HGA249" s="14"/>
      <c r="HGB249" s="14"/>
      <c r="HGC249" s="14"/>
      <c r="HGD249" s="14"/>
      <c r="HGE249" s="14"/>
      <c r="HGF249" s="14"/>
      <c r="HGG249" s="14"/>
      <c r="HGH249" s="14"/>
      <c r="HGI249" s="14"/>
      <c r="HGJ249" s="14"/>
      <c r="HGK249" s="14"/>
      <c r="HGL249" s="14"/>
      <c r="HGM249" s="14"/>
      <c r="HGN249" s="14"/>
      <c r="HGO249" s="14"/>
      <c r="HGP249" s="14"/>
      <c r="HGQ249" s="14"/>
      <c r="HGR249" s="14"/>
      <c r="HGS249" s="14"/>
      <c r="HGT249" s="14"/>
      <c r="HGU249" s="14"/>
      <c r="HGV249" s="14"/>
      <c r="HGW249" s="14"/>
      <c r="HGX249" s="14"/>
      <c r="HGY249" s="14"/>
      <c r="HGZ249" s="14"/>
      <c r="HHA249" s="14"/>
      <c r="HHB249" s="14"/>
      <c r="HHC249" s="14"/>
      <c r="HHD249" s="14"/>
      <c r="HHE249" s="14"/>
      <c r="HHF249" s="14"/>
      <c r="HHG249" s="14"/>
      <c r="HHH249" s="14"/>
      <c r="HHI249" s="14"/>
      <c r="HHJ249" s="14"/>
      <c r="HHK249" s="14"/>
      <c r="HHL249" s="14"/>
      <c r="HHM249" s="14"/>
      <c r="HHN249" s="14"/>
      <c r="HHO249" s="14"/>
      <c r="HHP249" s="14"/>
      <c r="HHQ249" s="14"/>
      <c r="HHR249" s="14"/>
      <c r="HHS249" s="14"/>
      <c r="HHT249" s="14"/>
      <c r="HHU249" s="14"/>
      <c r="HHV249" s="14"/>
      <c r="HHW249" s="14"/>
      <c r="HHX249" s="14"/>
      <c r="HHY249" s="14"/>
      <c r="HHZ249" s="14"/>
      <c r="HIA249" s="14"/>
      <c r="HIB249" s="14"/>
      <c r="HIC249" s="14"/>
      <c r="HID249" s="14"/>
      <c r="HIE249" s="14"/>
      <c r="HIF249" s="14"/>
      <c r="HIG249" s="14"/>
      <c r="HIH249" s="14"/>
      <c r="HII249" s="14"/>
      <c r="HIJ249" s="14"/>
      <c r="HIK249" s="14"/>
      <c r="HIL249" s="14"/>
      <c r="HIM249" s="14"/>
      <c r="HIN249" s="14"/>
      <c r="HIO249" s="14"/>
      <c r="HIP249" s="14"/>
      <c r="HIQ249" s="14"/>
      <c r="HIR249" s="14"/>
      <c r="HIS249" s="14"/>
      <c r="HIT249" s="14"/>
      <c r="HIU249" s="14"/>
      <c r="HIV249" s="14"/>
      <c r="HIW249" s="14"/>
      <c r="HIX249" s="14"/>
      <c r="HIY249" s="14"/>
      <c r="HIZ249" s="14"/>
      <c r="HJA249" s="14"/>
      <c r="HJB249" s="14"/>
      <c r="HJC249" s="14"/>
      <c r="HJD249" s="14"/>
      <c r="HJE249" s="14"/>
      <c r="HJF249" s="14"/>
      <c r="HJG249" s="14"/>
      <c r="HJH249" s="14"/>
      <c r="HJI249" s="14"/>
      <c r="HJJ249" s="14"/>
      <c r="HJK249" s="14"/>
      <c r="HJL249" s="14"/>
      <c r="HJM249" s="14"/>
      <c r="HJN249" s="14"/>
      <c r="HJO249" s="14"/>
      <c r="HJP249" s="14"/>
      <c r="HJQ249" s="14"/>
      <c r="HJR249" s="14"/>
      <c r="HJS249" s="14"/>
      <c r="HJT249" s="14"/>
      <c r="HJU249" s="14"/>
      <c r="HJV249" s="14"/>
      <c r="HJW249" s="14"/>
      <c r="HJX249" s="14"/>
      <c r="HJY249" s="14"/>
      <c r="HJZ249" s="14"/>
      <c r="HKA249" s="14"/>
      <c r="HKB249" s="14"/>
      <c r="HKC249" s="14"/>
      <c r="HKD249" s="14"/>
      <c r="HKE249" s="14"/>
      <c r="HKF249" s="14"/>
      <c r="HKG249" s="14"/>
      <c r="HKH249" s="14"/>
      <c r="HKI249" s="14"/>
      <c r="HKJ249" s="14"/>
      <c r="HKK249" s="14"/>
      <c r="HKL249" s="14"/>
      <c r="HKM249" s="14"/>
      <c r="HKN249" s="14"/>
      <c r="HKO249" s="14"/>
      <c r="HKP249" s="14"/>
      <c r="HKQ249" s="14"/>
      <c r="HKR249" s="14"/>
      <c r="HKS249" s="14"/>
      <c r="HKT249" s="14"/>
      <c r="HKU249" s="14"/>
      <c r="HKV249" s="14"/>
      <c r="HKW249" s="14"/>
      <c r="HKX249" s="14"/>
      <c r="HKY249" s="14"/>
      <c r="HKZ249" s="14"/>
      <c r="HLA249" s="14"/>
      <c r="HLB249" s="14"/>
      <c r="HLC249" s="14"/>
      <c r="HLD249" s="14"/>
      <c r="HLE249" s="14"/>
      <c r="HLF249" s="14"/>
      <c r="HLG249" s="14"/>
      <c r="HLH249" s="14"/>
      <c r="HLI249" s="14"/>
      <c r="HLJ249" s="14"/>
      <c r="HLK249" s="14"/>
      <c r="HLL249" s="14"/>
      <c r="HLM249" s="14"/>
      <c r="HLN249" s="14"/>
      <c r="HLO249" s="14"/>
      <c r="HLP249" s="14"/>
      <c r="HLQ249" s="14"/>
      <c r="HLR249" s="14"/>
      <c r="HLS249" s="14"/>
      <c r="HLT249" s="14"/>
      <c r="HLU249" s="14"/>
      <c r="HLV249" s="14"/>
      <c r="HLW249" s="14"/>
      <c r="HLX249" s="14"/>
      <c r="HLY249" s="14"/>
      <c r="HLZ249" s="14"/>
      <c r="HMA249" s="14"/>
      <c r="HMB249" s="14"/>
      <c r="HMC249" s="14"/>
      <c r="HMD249" s="14"/>
      <c r="HME249" s="14"/>
      <c r="HMF249" s="14"/>
      <c r="HMG249" s="14"/>
      <c r="HMH249" s="14"/>
      <c r="HMI249" s="14"/>
      <c r="HMJ249" s="14"/>
      <c r="HMK249" s="14"/>
      <c r="HML249" s="14"/>
      <c r="HMM249" s="14"/>
      <c r="HMN249" s="14"/>
      <c r="HMO249" s="14"/>
      <c r="HMP249" s="14"/>
      <c r="HMQ249" s="14"/>
      <c r="HMR249" s="14"/>
      <c r="HMS249" s="14"/>
      <c r="HMT249" s="14"/>
      <c r="HMU249" s="14"/>
      <c r="HMV249" s="14"/>
      <c r="HMW249" s="14"/>
      <c r="HMX249" s="14"/>
      <c r="HMY249" s="14"/>
      <c r="HMZ249" s="14"/>
      <c r="HNA249" s="14"/>
      <c r="HNB249" s="14"/>
      <c r="HNC249" s="14"/>
      <c r="HND249" s="14"/>
      <c r="HNE249" s="14"/>
      <c r="HNF249" s="14"/>
      <c r="HNG249" s="14"/>
      <c r="HNH249" s="14"/>
      <c r="HNI249" s="14"/>
      <c r="HNJ249" s="14"/>
      <c r="HNK249" s="14"/>
      <c r="HNL249" s="14"/>
      <c r="HNM249" s="14"/>
      <c r="HNN249" s="14"/>
      <c r="HNO249" s="14"/>
      <c r="HNP249" s="14"/>
      <c r="HNQ249" s="14"/>
      <c r="HNR249" s="14"/>
      <c r="HNS249" s="14"/>
      <c r="HNT249" s="14"/>
      <c r="HNU249" s="14"/>
      <c r="HNV249" s="14"/>
      <c r="HNW249" s="14"/>
      <c r="HNX249" s="14"/>
      <c r="HNY249" s="14"/>
      <c r="HNZ249" s="14"/>
      <c r="HOA249" s="14"/>
      <c r="HOB249" s="14"/>
      <c r="HOC249" s="14"/>
      <c r="HOD249" s="14"/>
      <c r="HOE249" s="14"/>
      <c r="HOF249" s="14"/>
      <c r="HOG249" s="14"/>
      <c r="HOH249" s="14"/>
      <c r="HOI249" s="14"/>
      <c r="HOJ249" s="14"/>
      <c r="HOK249" s="14"/>
      <c r="HOL249" s="14"/>
      <c r="HOM249" s="14"/>
      <c r="HON249" s="14"/>
      <c r="HOO249" s="14"/>
      <c r="HOP249" s="14"/>
      <c r="HOQ249" s="14"/>
      <c r="HOR249" s="14"/>
      <c r="HOS249" s="14"/>
      <c r="HOT249" s="14"/>
      <c r="HOU249" s="14"/>
      <c r="HOV249" s="14"/>
      <c r="HOW249" s="14"/>
      <c r="HOX249" s="14"/>
      <c r="HOY249" s="14"/>
      <c r="HOZ249" s="14"/>
      <c r="HPA249" s="14"/>
      <c r="HPB249" s="14"/>
      <c r="HPC249" s="14"/>
      <c r="HPD249" s="14"/>
      <c r="HPE249" s="14"/>
      <c r="HPF249" s="14"/>
      <c r="HPG249" s="14"/>
      <c r="HPH249" s="14"/>
      <c r="HPI249" s="14"/>
      <c r="HPJ249" s="14"/>
      <c r="HPK249" s="14"/>
      <c r="HPL249" s="14"/>
      <c r="HPM249" s="14"/>
      <c r="HPN249" s="14"/>
      <c r="HPO249" s="14"/>
      <c r="HPP249" s="14"/>
      <c r="HPQ249" s="14"/>
      <c r="HPR249" s="14"/>
      <c r="HPS249" s="14"/>
      <c r="HPT249" s="14"/>
      <c r="HPU249" s="14"/>
      <c r="HPV249" s="14"/>
      <c r="HPW249" s="14"/>
      <c r="HPX249" s="14"/>
      <c r="HPY249" s="14"/>
      <c r="HPZ249" s="14"/>
      <c r="HQA249" s="14"/>
      <c r="HQB249" s="14"/>
      <c r="HQC249" s="14"/>
      <c r="HQD249" s="14"/>
      <c r="HQE249" s="14"/>
      <c r="HQF249" s="14"/>
      <c r="HQG249" s="14"/>
      <c r="HQH249" s="14"/>
      <c r="HQI249" s="14"/>
      <c r="HQJ249" s="14"/>
      <c r="HQK249" s="14"/>
      <c r="HQL249" s="14"/>
      <c r="HQM249" s="14"/>
      <c r="HQN249" s="14"/>
      <c r="HQO249" s="14"/>
      <c r="HQP249" s="14"/>
      <c r="HQQ249" s="14"/>
      <c r="HQR249" s="14"/>
      <c r="HQS249" s="14"/>
      <c r="HQT249" s="14"/>
      <c r="HQU249" s="14"/>
      <c r="HQV249" s="14"/>
      <c r="HQW249" s="14"/>
      <c r="HQX249" s="14"/>
      <c r="HQY249" s="14"/>
      <c r="HQZ249" s="14"/>
      <c r="HRA249" s="14"/>
      <c r="HRB249" s="14"/>
      <c r="HRC249" s="14"/>
      <c r="HRD249" s="14"/>
      <c r="HRE249" s="14"/>
      <c r="HRF249" s="14"/>
      <c r="HRG249" s="14"/>
      <c r="HRH249" s="14"/>
      <c r="HRI249" s="14"/>
      <c r="HRJ249" s="14"/>
      <c r="HRK249" s="14"/>
      <c r="HRL249" s="14"/>
      <c r="HRM249" s="14"/>
      <c r="HRN249" s="14"/>
      <c r="HRO249" s="14"/>
      <c r="HRP249" s="14"/>
      <c r="HRQ249" s="14"/>
      <c r="HRR249" s="14"/>
      <c r="HRS249" s="14"/>
      <c r="HRT249" s="14"/>
      <c r="HRU249" s="14"/>
      <c r="HRV249" s="14"/>
      <c r="HRW249" s="14"/>
      <c r="HRX249" s="14"/>
      <c r="HRY249" s="14"/>
      <c r="HRZ249" s="14"/>
      <c r="HSA249" s="14"/>
      <c r="HSB249" s="14"/>
      <c r="HSC249" s="14"/>
      <c r="HSD249" s="14"/>
      <c r="HSE249" s="14"/>
      <c r="HSF249" s="14"/>
      <c r="HSG249" s="14"/>
      <c r="HSH249" s="14"/>
      <c r="HSI249" s="14"/>
      <c r="HSJ249" s="14"/>
      <c r="HSK249" s="14"/>
      <c r="HSL249" s="14"/>
      <c r="HSM249" s="14"/>
      <c r="HSN249" s="14"/>
      <c r="HSO249" s="14"/>
      <c r="HSP249" s="14"/>
      <c r="HSQ249" s="14"/>
      <c r="HSR249" s="14"/>
      <c r="HSS249" s="14"/>
      <c r="HST249" s="14"/>
      <c r="HSU249" s="14"/>
      <c r="HSV249" s="14"/>
      <c r="HSW249" s="14"/>
      <c r="HSX249" s="14"/>
      <c r="HSY249" s="14"/>
      <c r="HSZ249" s="14"/>
      <c r="HTA249" s="14"/>
      <c r="HTB249" s="14"/>
      <c r="HTC249" s="14"/>
      <c r="HTD249" s="14"/>
      <c r="HTE249" s="14"/>
      <c r="HTF249" s="14"/>
      <c r="HTG249" s="14"/>
      <c r="HTH249" s="14"/>
      <c r="HTI249" s="14"/>
      <c r="HTJ249" s="14"/>
      <c r="HTK249" s="14"/>
      <c r="HTL249" s="14"/>
      <c r="HTM249" s="14"/>
      <c r="HTN249" s="14"/>
      <c r="HTO249" s="14"/>
      <c r="HTP249" s="14"/>
      <c r="HTQ249" s="14"/>
      <c r="HTR249" s="14"/>
      <c r="HTS249" s="14"/>
      <c r="HTT249" s="14"/>
      <c r="HTU249" s="14"/>
      <c r="HTV249" s="14"/>
      <c r="HTW249" s="14"/>
      <c r="HTX249" s="14"/>
      <c r="HTY249" s="14"/>
      <c r="HTZ249" s="14"/>
      <c r="HUA249" s="14"/>
      <c r="HUB249" s="14"/>
      <c r="HUC249" s="14"/>
      <c r="HUD249" s="14"/>
      <c r="HUE249" s="14"/>
      <c r="HUF249" s="14"/>
      <c r="HUG249" s="14"/>
      <c r="HUH249" s="14"/>
      <c r="HUI249" s="14"/>
      <c r="HUJ249" s="14"/>
      <c r="HUK249" s="14"/>
      <c r="HUL249" s="14"/>
      <c r="HUM249" s="14"/>
      <c r="HUN249" s="14"/>
      <c r="HUO249" s="14"/>
      <c r="HUP249" s="14"/>
      <c r="HUQ249" s="14"/>
      <c r="HUR249" s="14"/>
      <c r="HUS249" s="14"/>
      <c r="HUT249" s="14"/>
      <c r="HUU249" s="14"/>
      <c r="HUV249" s="14"/>
      <c r="HUW249" s="14"/>
      <c r="HUX249" s="14"/>
      <c r="HUY249" s="14"/>
      <c r="HUZ249" s="14"/>
      <c r="HVA249" s="14"/>
      <c r="HVB249" s="14"/>
      <c r="HVC249" s="14"/>
      <c r="HVD249" s="14"/>
      <c r="HVE249" s="14"/>
      <c r="HVF249" s="14"/>
      <c r="HVG249" s="14"/>
      <c r="HVH249" s="14"/>
      <c r="HVI249" s="14"/>
      <c r="HVJ249" s="14"/>
      <c r="HVK249" s="14"/>
      <c r="HVL249" s="14"/>
      <c r="HVM249" s="14"/>
      <c r="HVN249" s="14"/>
      <c r="HVO249" s="14"/>
      <c r="HVP249" s="14"/>
      <c r="HVQ249" s="14"/>
      <c r="HVR249" s="14"/>
      <c r="HVS249" s="14"/>
      <c r="HVT249" s="14"/>
      <c r="HVU249" s="14"/>
      <c r="HVV249" s="14"/>
      <c r="HVW249" s="14"/>
      <c r="HVX249" s="14"/>
      <c r="HVY249" s="14"/>
      <c r="HVZ249" s="14"/>
      <c r="HWA249" s="14"/>
      <c r="HWB249" s="14"/>
      <c r="HWC249" s="14"/>
      <c r="HWD249" s="14"/>
      <c r="HWE249" s="14"/>
      <c r="HWF249" s="14"/>
      <c r="HWG249" s="14"/>
      <c r="HWH249" s="14"/>
      <c r="HWI249" s="14"/>
      <c r="HWJ249" s="14"/>
      <c r="HWK249" s="14"/>
      <c r="HWL249" s="14"/>
      <c r="HWM249" s="14"/>
      <c r="HWN249" s="14"/>
      <c r="HWO249" s="14"/>
      <c r="HWP249" s="14"/>
      <c r="HWQ249" s="14"/>
      <c r="HWR249" s="14"/>
      <c r="HWS249" s="14"/>
      <c r="HWT249" s="14"/>
      <c r="HWU249" s="14"/>
      <c r="HWV249" s="14"/>
      <c r="HWW249" s="14"/>
      <c r="HWX249" s="14"/>
      <c r="HWY249" s="14"/>
      <c r="HWZ249" s="14"/>
      <c r="HXA249" s="14"/>
      <c r="HXB249" s="14"/>
      <c r="HXC249" s="14"/>
      <c r="HXD249" s="14"/>
      <c r="HXE249" s="14"/>
      <c r="HXF249" s="14"/>
      <c r="HXG249" s="14"/>
      <c r="HXH249" s="14"/>
      <c r="HXI249" s="14"/>
      <c r="HXJ249" s="14"/>
      <c r="HXK249" s="14"/>
      <c r="HXL249" s="14"/>
      <c r="HXM249" s="14"/>
      <c r="HXN249" s="14"/>
      <c r="HXO249" s="14"/>
      <c r="HXP249" s="14"/>
      <c r="HXQ249" s="14"/>
      <c r="HXR249" s="14"/>
      <c r="HXS249" s="14"/>
      <c r="HXT249" s="14"/>
      <c r="HXU249" s="14"/>
      <c r="HXV249" s="14"/>
      <c r="HXW249" s="14"/>
      <c r="HXX249" s="14"/>
      <c r="HXY249" s="14"/>
      <c r="HXZ249" s="14"/>
      <c r="HYA249" s="14"/>
      <c r="HYB249" s="14"/>
      <c r="HYC249" s="14"/>
      <c r="HYD249" s="14"/>
      <c r="HYE249" s="14"/>
      <c r="HYF249" s="14"/>
      <c r="HYG249" s="14"/>
      <c r="HYH249" s="14"/>
      <c r="HYI249" s="14"/>
      <c r="HYJ249" s="14"/>
      <c r="HYK249" s="14"/>
      <c r="HYL249" s="14"/>
      <c r="HYM249" s="14"/>
      <c r="HYN249" s="14"/>
      <c r="HYO249" s="14"/>
      <c r="HYP249" s="14"/>
      <c r="HYQ249" s="14"/>
      <c r="HYR249" s="14"/>
      <c r="HYS249" s="14"/>
      <c r="HYT249" s="14"/>
      <c r="HYU249" s="14"/>
      <c r="HYV249" s="14"/>
      <c r="HYW249" s="14"/>
      <c r="HYX249" s="14"/>
      <c r="HYY249" s="14"/>
      <c r="HYZ249" s="14"/>
      <c r="HZA249" s="14"/>
      <c r="HZB249" s="14"/>
      <c r="HZC249" s="14"/>
      <c r="HZD249" s="14"/>
      <c r="HZE249" s="14"/>
      <c r="HZF249" s="14"/>
      <c r="HZG249" s="14"/>
      <c r="HZH249" s="14"/>
      <c r="HZI249" s="14"/>
      <c r="HZJ249" s="14"/>
      <c r="HZK249" s="14"/>
      <c r="HZL249" s="14"/>
      <c r="HZM249" s="14"/>
      <c r="HZN249" s="14"/>
      <c r="HZO249" s="14"/>
      <c r="HZP249" s="14"/>
      <c r="HZQ249" s="14"/>
      <c r="HZR249" s="14"/>
      <c r="HZS249" s="14"/>
      <c r="HZT249" s="14"/>
      <c r="HZU249" s="14"/>
      <c r="HZV249" s="14"/>
      <c r="HZW249" s="14"/>
      <c r="HZX249" s="14"/>
      <c r="HZY249" s="14"/>
      <c r="HZZ249" s="14"/>
      <c r="IAA249" s="14"/>
      <c r="IAB249" s="14"/>
      <c r="IAC249" s="14"/>
      <c r="IAD249" s="14"/>
      <c r="IAE249" s="14"/>
      <c r="IAF249" s="14"/>
      <c r="IAG249" s="14"/>
      <c r="IAH249" s="14"/>
      <c r="IAI249" s="14"/>
      <c r="IAJ249" s="14"/>
      <c r="IAK249" s="14"/>
      <c r="IAL249" s="14"/>
      <c r="IAM249" s="14"/>
      <c r="IAN249" s="14"/>
      <c r="IAO249" s="14"/>
      <c r="IAP249" s="14"/>
      <c r="IAQ249" s="14"/>
      <c r="IAR249" s="14"/>
      <c r="IAS249" s="14"/>
      <c r="IAT249" s="14"/>
      <c r="IAU249" s="14"/>
      <c r="IAV249" s="14"/>
      <c r="IAW249" s="14"/>
      <c r="IAX249" s="14"/>
      <c r="IAY249" s="14"/>
      <c r="IAZ249" s="14"/>
      <c r="IBA249" s="14"/>
      <c r="IBB249" s="14"/>
      <c r="IBC249" s="14"/>
      <c r="IBD249" s="14"/>
      <c r="IBE249" s="14"/>
      <c r="IBF249" s="14"/>
      <c r="IBG249" s="14"/>
      <c r="IBH249" s="14"/>
      <c r="IBI249" s="14"/>
      <c r="IBJ249" s="14"/>
      <c r="IBK249" s="14"/>
      <c r="IBL249" s="14"/>
      <c r="IBM249" s="14"/>
      <c r="IBN249" s="14"/>
      <c r="IBO249" s="14"/>
      <c r="IBP249" s="14"/>
      <c r="IBQ249" s="14"/>
      <c r="IBR249" s="14"/>
      <c r="IBS249" s="14"/>
      <c r="IBT249" s="14"/>
      <c r="IBU249" s="14"/>
      <c r="IBV249" s="14"/>
      <c r="IBW249" s="14"/>
      <c r="IBX249" s="14"/>
      <c r="IBY249" s="14"/>
      <c r="IBZ249" s="14"/>
      <c r="ICA249" s="14"/>
      <c r="ICB249" s="14"/>
      <c r="ICC249" s="14"/>
      <c r="ICD249" s="14"/>
      <c r="ICE249" s="14"/>
      <c r="ICF249" s="14"/>
      <c r="ICG249" s="14"/>
      <c r="ICH249" s="14"/>
      <c r="ICI249" s="14"/>
      <c r="ICJ249" s="14"/>
      <c r="ICK249" s="14"/>
      <c r="ICL249" s="14"/>
      <c r="ICM249" s="14"/>
      <c r="ICN249" s="14"/>
      <c r="ICO249" s="14"/>
      <c r="ICP249" s="14"/>
      <c r="ICQ249" s="14"/>
      <c r="ICR249" s="14"/>
      <c r="ICS249" s="14"/>
      <c r="ICT249" s="14"/>
      <c r="ICU249" s="14"/>
      <c r="ICV249" s="14"/>
      <c r="ICW249" s="14"/>
      <c r="ICX249" s="14"/>
      <c r="ICY249" s="14"/>
      <c r="ICZ249" s="14"/>
      <c r="IDA249" s="14"/>
      <c r="IDB249" s="14"/>
      <c r="IDC249" s="14"/>
      <c r="IDD249" s="14"/>
      <c r="IDE249" s="14"/>
      <c r="IDF249" s="14"/>
      <c r="IDG249" s="14"/>
      <c r="IDH249" s="14"/>
      <c r="IDI249" s="14"/>
      <c r="IDJ249" s="14"/>
      <c r="IDK249" s="14"/>
      <c r="IDL249" s="14"/>
      <c r="IDM249" s="14"/>
      <c r="IDN249" s="14"/>
      <c r="IDO249" s="14"/>
      <c r="IDP249" s="14"/>
      <c r="IDQ249" s="14"/>
      <c r="IDR249" s="14"/>
      <c r="IDS249" s="14"/>
      <c r="IDT249" s="14"/>
      <c r="IDU249" s="14"/>
      <c r="IDV249" s="14"/>
      <c r="IDW249" s="14"/>
      <c r="IDX249" s="14"/>
      <c r="IDY249" s="14"/>
      <c r="IDZ249" s="14"/>
      <c r="IEA249" s="14"/>
      <c r="IEB249" s="14"/>
      <c r="IEC249" s="14"/>
      <c r="IED249" s="14"/>
      <c r="IEE249" s="14"/>
      <c r="IEF249" s="14"/>
      <c r="IEG249" s="14"/>
      <c r="IEH249" s="14"/>
      <c r="IEI249" s="14"/>
      <c r="IEJ249" s="14"/>
      <c r="IEK249" s="14"/>
      <c r="IEL249" s="14"/>
      <c r="IEM249" s="14"/>
      <c r="IEN249" s="14"/>
      <c r="IEO249" s="14"/>
      <c r="IEP249" s="14"/>
      <c r="IEQ249" s="14"/>
      <c r="IER249" s="14"/>
      <c r="IES249" s="14"/>
      <c r="IET249" s="14"/>
      <c r="IEU249" s="14"/>
      <c r="IEV249" s="14"/>
      <c r="IEW249" s="14"/>
      <c r="IEX249" s="14"/>
      <c r="IEY249" s="14"/>
      <c r="IEZ249" s="14"/>
      <c r="IFA249" s="14"/>
      <c r="IFB249" s="14"/>
      <c r="IFC249" s="14"/>
      <c r="IFD249" s="14"/>
      <c r="IFE249" s="14"/>
      <c r="IFF249" s="14"/>
      <c r="IFG249" s="14"/>
      <c r="IFH249" s="14"/>
      <c r="IFI249" s="14"/>
      <c r="IFJ249" s="14"/>
      <c r="IFK249" s="14"/>
      <c r="IFL249" s="14"/>
      <c r="IFM249" s="14"/>
      <c r="IFN249" s="14"/>
      <c r="IFO249" s="14"/>
      <c r="IFP249" s="14"/>
      <c r="IFQ249" s="14"/>
      <c r="IFR249" s="14"/>
      <c r="IFS249" s="14"/>
      <c r="IFT249" s="14"/>
      <c r="IFU249" s="14"/>
      <c r="IFV249" s="14"/>
      <c r="IFW249" s="14"/>
      <c r="IFX249" s="14"/>
      <c r="IFY249" s="14"/>
      <c r="IFZ249" s="14"/>
      <c r="IGA249" s="14"/>
      <c r="IGB249" s="14"/>
      <c r="IGC249" s="14"/>
      <c r="IGD249" s="14"/>
      <c r="IGE249" s="14"/>
      <c r="IGF249" s="14"/>
      <c r="IGG249" s="14"/>
      <c r="IGH249" s="14"/>
      <c r="IGI249" s="14"/>
      <c r="IGJ249" s="14"/>
      <c r="IGK249" s="14"/>
      <c r="IGL249" s="14"/>
      <c r="IGM249" s="14"/>
      <c r="IGN249" s="14"/>
      <c r="IGO249" s="14"/>
      <c r="IGP249" s="14"/>
      <c r="IGQ249" s="14"/>
      <c r="IGR249" s="14"/>
      <c r="IGS249" s="14"/>
      <c r="IGT249" s="14"/>
      <c r="IGU249" s="14"/>
      <c r="IGV249" s="14"/>
      <c r="IGW249" s="14"/>
      <c r="IGX249" s="14"/>
      <c r="IGY249" s="14"/>
      <c r="IGZ249" s="14"/>
      <c r="IHA249" s="14"/>
      <c r="IHB249" s="14"/>
      <c r="IHC249" s="14"/>
      <c r="IHD249" s="14"/>
      <c r="IHE249" s="14"/>
      <c r="IHF249" s="14"/>
      <c r="IHG249" s="14"/>
      <c r="IHH249" s="14"/>
      <c r="IHI249" s="14"/>
      <c r="IHJ249" s="14"/>
      <c r="IHK249" s="14"/>
      <c r="IHL249" s="14"/>
      <c r="IHM249" s="14"/>
      <c r="IHN249" s="14"/>
      <c r="IHO249" s="14"/>
      <c r="IHP249" s="14"/>
      <c r="IHQ249" s="14"/>
      <c r="IHR249" s="14"/>
      <c r="IHS249" s="14"/>
      <c r="IHT249" s="14"/>
      <c r="IHU249" s="14"/>
      <c r="IHV249" s="14"/>
      <c r="IHW249" s="14"/>
      <c r="IHX249" s="14"/>
      <c r="IHY249" s="14"/>
      <c r="IHZ249" s="14"/>
      <c r="IIA249" s="14"/>
      <c r="IIB249" s="14"/>
      <c r="IIC249" s="14"/>
      <c r="IID249" s="14"/>
      <c r="IIE249" s="14"/>
      <c r="IIF249" s="14"/>
      <c r="IIG249" s="14"/>
      <c r="IIH249" s="14"/>
      <c r="III249" s="14"/>
      <c r="IIJ249" s="14"/>
      <c r="IIK249" s="14"/>
      <c r="IIL249" s="14"/>
      <c r="IIM249" s="14"/>
      <c r="IIN249" s="14"/>
      <c r="IIO249" s="14"/>
      <c r="IIP249" s="14"/>
      <c r="IIQ249" s="14"/>
      <c r="IIR249" s="14"/>
      <c r="IIS249" s="14"/>
      <c r="IIT249" s="14"/>
      <c r="IIU249" s="14"/>
      <c r="IIV249" s="14"/>
      <c r="IIW249" s="14"/>
      <c r="IIX249" s="14"/>
      <c r="IIY249" s="14"/>
      <c r="IIZ249" s="14"/>
      <c r="IJA249" s="14"/>
      <c r="IJB249" s="14"/>
      <c r="IJC249" s="14"/>
      <c r="IJD249" s="14"/>
      <c r="IJE249" s="14"/>
      <c r="IJF249" s="14"/>
      <c r="IJG249" s="14"/>
      <c r="IJH249" s="14"/>
      <c r="IJI249" s="14"/>
      <c r="IJJ249" s="14"/>
      <c r="IJK249" s="14"/>
      <c r="IJL249" s="14"/>
      <c r="IJM249" s="14"/>
      <c r="IJN249" s="14"/>
      <c r="IJO249" s="14"/>
      <c r="IJP249" s="14"/>
      <c r="IJQ249" s="14"/>
      <c r="IJR249" s="14"/>
      <c r="IJS249" s="14"/>
      <c r="IJT249" s="14"/>
      <c r="IJU249" s="14"/>
      <c r="IJV249" s="14"/>
      <c r="IJW249" s="14"/>
      <c r="IJX249" s="14"/>
      <c r="IJY249" s="14"/>
      <c r="IJZ249" s="14"/>
      <c r="IKA249" s="14"/>
      <c r="IKB249" s="14"/>
      <c r="IKC249" s="14"/>
      <c r="IKD249" s="14"/>
      <c r="IKE249" s="14"/>
      <c r="IKF249" s="14"/>
      <c r="IKG249" s="14"/>
      <c r="IKH249" s="14"/>
      <c r="IKI249" s="14"/>
      <c r="IKJ249" s="14"/>
      <c r="IKK249" s="14"/>
      <c r="IKL249" s="14"/>
      <c r="IKM249" s="14"/>
      <c r="IKN249" s="14"/>
      <c r="IKO249" s="14"/>
      <c r="IKP249" s="14"/>
      <c r="IKQ249" s="14"/>
      <c r="IKR249" s="14"/>
      <c r="IKS249" s="14"/>
      <c r="IKT249" s="14"/>
      <c r="IKU249" s="14"/>
      <c r="IKV249" s="14"/>
      <c r="IKW249" s="14"/>
      <c r="IKX249" s="14"/>
      <c r="IKY249" s="14"/>
      <c r="IKZ249" s="14"/>
      <c r="ILA249" s="14"/>
      <c r="ILB249" s="14"/>
      <c r="ILC249" s="14"/>
      <c r="ILD249" s="14"/>
      <c r="ILE249" s="14"/>
      <c r="ILF249" s="14"/>
      <c r="ILG249" s="14"/>
      <c r="ILH249" s="14"/>
      <c r="ILI249" s="14"/>
      <c r="ILJ249" s="14"/>
      <c r="ILK249" s="14"/>
      <c r="ILL249" s="14"/>
      <c r="ILM249" s="14"/>
      <c r="ILN249" s="14"/>
      <c r="ILO249" s="14"/>
      <c r="ILP249" s="14"/>
      <c r="ILQ249" s="14"/>
      <c r="ILR249" s="14"/>
      <c r="ILS249" s="14"/>
      <c r="ILT249" s="14"/>
      <c r="ILU249" s="14"/>
      <c r="ILV249" s="14"/>
      <c r="ILW249" s="14"/>
      <c r="ILX249" s="14"/>
      <c r="ILY249" s="14"/>
      <c r="ILZ249" s="14"/>
      <c r="IMA249" s="14"/>
      <c r="IMB249" s="14"/>
      <c r="IMC249" s="14"/>
      <c r="IMD249" s="14"/>
      <c r="IME249" s="14"/>
      <c r="IMF249" s="14"/>
      <c r="IMG249" s="14"/>
      <c r="IMH249" s="14"/>
      <c r="IMI249" s="14"/>
      <c r="IMJ249" s="14"/>
      <c r="IMK249" s="14"/>
      <c r="IML249" s="14"/>
      <c r="IMM249" s="14"/>
      <c r="IMN249" s="14"/>
      <c r="IMO249" s="14"/>
      <c r="IMP249" s="14"/>
      <c r="IMQ249" s="14"/>
      <c r="IMR249" s="14"/>
      <c r="IMS249" s="14"/>
      <c r="IMT249" s="14"/>
      <c r="IMU249" s="14"/>
      <c r="IMV249" s="14"/>
      <c r="IMW249" s="14"/>
      <c r="IMX249" s="14"/>
      <c r="IMY249" s="14"/>
      <c r="IMZ249" s="14"/>
      <c r="INA249" s="14"/>
      <c r="INB249" s="14"/>
      <c r="INC249" s="14"/>
      <c r="IND249" s="14"/>
      <c r="INE249" s="14"/>
      <c r="INF249" s="14"/>
      <c r="ING249" s="14"/>
      <c r="INH249" s="14"/>
      <c r="INI249" s="14"/>
      <c r="INJ249" s="14"/>
      <c r="INK249" s="14"/>
      <c r="INL249" s="14"/>
      <c r="INM249" s="14"/>
      <c r="INN249" s="14"/>
      <c r="INO249" s="14"/>
      <c r="INP249" s="14"/>
      <c r="INQ249" s="14"/>
      <c r="INR249" s="14"/>
      <c r="INS249" s="14"/>
      <c r="INT249" s="14"/>
      <c r="INU249" s="14"/>
      <c r="INV249" s="14"/>
      <c r="INW249" s="14"/>
      <c r="INX249" s="14"/>
      <c r="INY249" s="14"/>
      <c r="INZ249" s="14"/>
      <c r="IOA249" s="14"/>
      <c r="IOB249" s="14"/>
      <c r="IOC249" s="14"/>
      <c r="IOD249" s="14"/>
      <c r="IOE249" s="14"/>
      <c r="IOF249" s="14"/>
      <c r="IOG249" s="14"/>
      <c r="IOH249" s="14"/>
      <c r="IOI249" s="14"/>
      <c r="IOJ249" s="14"/>
      <c r="IOK249" s="14"/>
      <c r="IOL249" s="14"/>
      <c r="IOM249" s="14"/>
      <c r="ION249" s="14"/>
      <c r="IOO249" s="14"/>
      <c r="IOP249" s="14"/>
      <c r="IOQ249" s="14"/>
      <c r="IOR249" s="14"/>
      <c r="IOS249" s="14"/>
      <c r="IOT249" s="14"/>
      <c r="IOU249" s="14"/>
      <c r="IOV249" s="14"/>
      <c r="IOW249" s="14"/>
      <c r="IOX249" s="14"/>
      <c r="IOY249" s="14"/>
      <c r="IOZ249" s="14"/>
      <c r="IPA249" s="14"/>
      <c r="IPB249" s="14"/>
      <c r="IPC249" s="14"/>
      <c r="IPD249" s="14"/>
      <c r="IPE249" s="14"/>
      <c r="IPF249" s="14"/>
      <c r="IPG249" s="14"/>
      <c r="IPH249" s="14"/>
      <c r="IPI249" s="14"/>
      <c r="IPJ249" s="14"/>
      <c r="IPK249" s="14"/>
      <c r="IPL249" s="14"/>
      <c r="IPM249" s="14"/>
      <c r="IPN249" s="14"/>
      <c r="IPO249" s="14"/>
      <c r="IPP249" s="14"/>
      <c r="IPQ249" s="14"/>
      <c r="IPR249" s="14"/>
      <c r="IPS249" s="14"/>
      <c r="IPT249" s="14"/>
      <c r="IPU249" s="14"/>
      <c r="IPV249" s="14"/>
      <c r="IPW249" s="14"/>
      <c r="IPX249" s="14"/>
      <c r="IPY249" s="14"/>
      <c r="IPZ249" s="14"/>
      <c r="IQA249" s="14"/>
      <c r="IQB249" s="14"/>
      <c r="IQC249" s="14"/>
      <c r="IQD249" s="14"/>
      <c r="IQE249" s="14"/>
      <c r="IQF249" s="14"/>
      <c r="IQG249" s="14"/>
      <c r="IQH249" s="14"/>
      <c r="IQI249" s="14"/>
      <c r="IQJ249" s="14"/>
      <c r="IQK249" s="14"/>
      <c r="IQL249" s="14"/>
      <c r="IQM249" s="14"/>
      <c r="IQN249" s="14"/>
      <c r="IQO249" s="14"/>
      <c r="IQP249" s="14"/>
      <c r="IQQ249" s="14"/>
      <c r="IQR249" s="14"/>
      <c r="IQS249" s="14"/>
      <c r="IQT249" s="14"/>
      <c r="IQU249" s="14"/>
      <c r="IQV249" s="14"/>
      <c r="IQW249" s="14"/>
      <c r="IQX249" s="14"/>
      <c r="IQY249" s="14"/>
      <c r="IQZ249" s="14"/>
      <c r="IRA249" s="14"/>
      <c r="IRB249" s="14"/>
      <c r="IRC249" s="14"/>
      <c r="IRD249" s="14"/>
      <c r="IRE249" s="14"/>
      <c r="IRF249" s="14"/>
      <c r="IRG249" s="14"/>
      <c r="IRH249" s="14"/>
      <c r="IRI249" s="14"/>
      <c r="IRJ249" s="14"/>
      <c r="IRK249" s="14"/>
      <c r="IRL249" s="14"/>
      <c r="IRM249" s="14"/>
      <c r="IRN249" s="14"/>
      <c r="IRO249" s="14"/>
      <c r="IRP249" s="14"/>
      <c r="IRQ249" s="14"/>
      <c r="IRR249" s="14"/>
      <c r="IRS249" s="14"/>
      <c r="IRT249" s="14"/>
      <c r="IRU249" s="14"/>
      <c r="IRV249" s="14"/>
      <c r="IRW249" s="14"/>
      <c r="IRX249" s="14"/>
      <c r="IRY249" s="14"/>
      <c r="IRZ249" s="14"/>
      <c r="ISA249" s="14"/>
      <c r="ISB249" s="14"/>
      <c r="ISC249" s="14"/>
      <c r="ISD249" s="14"/>
      <c r="ISE249" s="14"/>
      <c r="ISF249" s="14"/>
      <c r="ISG249" s="14"/>
      <c r="ISH249" s="14"/>
      <c r="ISI249" s="14"/>
      <c r="ISJ249" s="14"/>
      <c r="ISK249" s="14"/>
      <c r="ISL249" s="14"/>
      <c r="ISM249" s="14"/>
      <c r="ISN249" s="14"/>
      <c r="ISO249" s="14"/>
      <c r="ISP249" s="14"/>
      <c r="ISQ249" s="14"/>
      <c r="ISR249" s="14"/>
      <c r="ISS249" s="14"/>
      <c r="IST249" s="14"/>
      <c r="ISU249" s="14"/>
      <c r="ISV249" s="14"/>
      <c r="ISW249" s="14"/>
      <c r="ISX249" s="14"/>
      <c r="ISY249" s="14"/>
      <c r="ISZ249" s="14"/>
      <c r="ITA249" s="14"/>
      <c r="ITB249" s="14"/>
      <c r="ITC249" s="14"/>
      <c r="ITD249" s="14"/>
      <c r="ITE249" s="14"/>
      <c r="ITF249" s="14"/>
      <c r="ITG249" s="14"/>
      <c r="ITH249" s="14"/>
      <c r="ITI249" s="14"/>
      <c r="ITJ249" s="14"/>
      <c r="ITK249" s="14"/>
      <c r="ITL249" s="14"/>
      <c r="ITM249" s="14"/>
      <c r="ITN249" s="14"/>
      <c r="ITO249" s="14"/>
      <c r="ITP249" s="14"/>
      <c r="ITQ249" s="14"/>
      <c r="ITR249" s="14"/>
      <c r="ITS249" s="14"/>
      <c r="ITT249" s="14"/>
      <c r="ITU249" s="14"/>
      <c r="ITV249" s="14"/>
      <c r="ITW249" s="14"/>
      <c r="ITX249" s="14"/>
      <c r="ITY249" s="14"/>
      <c r="ITZ249" s="14"/>
      <c r="IUA249" s="14"/>
      <c r="IUB249" s="14"/>
      <c r="IUC249" s="14"/>
      <c r="IUD249" s="14"/>
      <c r="IUE249" s="14"/>
      <c r="IUF249" s="14"/>
      <c r="IUG249" s="14"/>
      <c r="IUH249" s="14"/>
      <c r="IUI249" s="14"/>
      <c r="IUJ249" s="14"/>
      <c r="IUK249" s="14"/>
      <c r="IUL249" s="14"/>
      <c r="IUM249" s="14"/>
      <c r="IUN249" s="14"/>
      <c r="IUO249" s="14"/>
      <c r="IUP249" s="14"/>
      <c r="IUQ249" s="14"/>
      <c r="IUR249" s="14"/>
      <c r="IUS249" s="14"/>
      <c r="IUT249" s="14"/>
      <c r="IUU249" s="14"/>
      <c r="IUV249" s="14"/>
      <c r="IUW249" s="14"/>
      <c r="IUX249" s="14"/>
      <c r="IUY249" s="14"/>
      <c r="IUZ249" s="14"/>
      <c r="IVA249" s="14"/>
      <c r="IVB249" s="14"/>
      <c r="IVC249" s="14"/>
      <c r="IVD249" s="14"/>
      <c r="IVE249" s="14"/>
      <c r="IVF249" s="14"/>
      <c r="IVG249" s="14"/>
      <c r="IVH249" s="14"/>
      <c r="IVI249" s="14"/>
      <c r="IVJ249" s="14"/>
      <c r="IVK249" s="14"/>
      <c r="IVL249" s="14"/>
      <c r="IVM249" s="14"/>
      <c r="IVN249" s="14"/>
      <c r="IVO249" s="14"/>
      <c r="IVP249" s="14"/>
      <c r="IVQ249" s="14"/>
      <c r="IVR249" s="14"/>
      <c r="IVS249" s="14"/>
      <c r="IVT249" s="14"/>
      <c r="IVU249" s="14"/>
      <c r="IVV249" s="14"/>
      <c r="IVW249" s="14"/>
      <c r="IVX249" s="14"/>
      <c r="IVY249" s="14"/>
      <c r="IVZ249" s="14"/>
      <c r="IWA249" s="14"/>
      <c r="IWB249" s="14"/>
      <c r="IWC249" s="14"/>
      <c r="IWD249" s="14"/>
      <c r="IWE249" s="14"/>
      <c r="IWF249" s="14"/>
      <c r="IWG249" s="14"/>
      <c r="IWH249" s="14"/>
      <c r="IWI249" s="14"/>
      <c r="IWJ249" s="14"/>
      <c r="IWK249" s="14"/>
      <c r="IWL249" s="14"/>
      <c r="IWM249" s="14"/>
      <c r="IWN249" s="14"/>
      <c r="IWO249" s="14"/>
      <c r="IWP249" s="14"/>
      <c r="IWQ249" s="14"/>
      <c r="IWR249" s="14"/>
      <c r="IWS249" s="14"/>
      <c r="IWT249" s="14"/>
      <c r="IWU249" s="14"/>
      <c r="IWV249" s="14"/>
      <c r="IWW249" s="14"/>
      <c r="IWX249" s="14"/>
      <c r="IWY249" s="14"/>
      <c r="IWZ249" s="14"/>
      <c r="IXA249" s="14"/>
      <c r="IXB249" s="14"/>
      <c r="IXC249" s="14"/>
      <c r="IXD249" s="14"/>
      <c r="IXE249" s="14"/>
      <c r="IXF249" s="14"/>
      <c r="IXG249" s="14"/>
      <c r="IXH249" s="14"/>
      <c r="IXI249" s="14"/>
      <c r="IXJ249" s="14"/>
      <c r="IXK249" s="14"/>
      <c r="IXL249" s="14"/>
      <c r="IXM249" s="14"/>
      <c r="IXN249" s="14"/>
      <c r="IXO249" s="14"/>
      <c r="IXP249" s="14"/>
      <c r="IXQ249" s="14"/>
      <c r="IXR249" s="14"/>
      <c r="IXS249" s="14"/>
      <c r="IXT249" s="14"/>
      <c r="IXU249" s="14"/>
      <c r="IXV249" s="14"/>
      <c r="IXW249" s="14"/>
      <c r="IXX249" s="14"/>
      <c r="IXY249" s="14"/>
      <c r="IXZ249" s="14"/>
      <c r="IYA249" s="14"/>
      <c r="IYB249" s="14"/>
      <c r="IYC249" s="14"/>
      <c r="IYD249" s="14"/>
      <c r="IYE249" s="14"/>
      <c r="IYF249" s="14"/>
      <c r="IYG249" s="14"/>
      <c r="IYH249" s="14"/>
      <c r="IYI249" s="14"/>
      <c r="IYJ249" s="14"/>
      <c r="IYK249" s="14"/>
      <c r="IYL249" s="14"/>
      <c r="IYM249" s="14"/>
      <c r="IYN249" s="14"/>
      <c r="IYO249" s="14"/>
      <c r="IYP249" s="14"/>
      <c r="IYQ249" s="14"/>
      <c r="IYR249" s="14"/>
      <c r="IYS249" s="14"/>
      <c r="IYT249" s="14"/>
      <c r="IYU249" s="14"/>
      <c r="IYV249" s="14"/>
      <c r="IYW249" s="14"/>
      <c r="IYX249" s="14"/>
      <c r="IYY249" s="14"/>
      <c r="IYZ249" s="14"/>
      <c r="IZA249" s="14"/>
      <c r="IZB249" s="14"/>
      <c r="IZC249" s="14"/>
      <c r="IZD249" s="14"/>
      <c r="IZE249" s="14"/>
      <c r="IZF249" s="14"/>
      <c r="IZG249" s="14"/>
      <c r="IZH249" s="14"/>
      <c r="IZI249" s="14"/>
      <c r="IZJ249" s="14"/>
      <c r="IZK249" s="14"/>
      <c r="IZL249" s="14"/>
      <c r="IZM249" s="14"/>
      <c r="IZN249" s="14"/>
      <c r="IZO249" s="14"/>
      <c r="IZP249" s="14"/>
      <c r="IZQ249" s="14"/>
      <c r="IZR249" s="14"/>
      <c r="IZS249" s="14"/>
      <c r="IZT249" s="14"/>
      <c r="IZU249" s="14"/>
      <c r="IZV249" s="14"/>
      <c r="IZW249" s="14"/>
      <c r="IZX249" s="14"/>
      <c r="IZY249" s="14"/>
      <c r="IZZ249" s="14"/>
      <c r="JAA249" s="14"/>
      <c r="JAB249" s="14"/>
      <c r="JAC249" s="14"/>
      <c r="JAD249" s="14"/>
      <c r="JAE249" s="14"/>
      <c r="JAF249" s="14"/>
      <c r="JAG249" s="14"/>
      <c r="JAH249" s="14"/>
      <c r="JAI249" s="14"/>
      <c r="JAJ249" s="14"/>
      <c r="JAK249" s="14"/>
      <c r="JAL249" s="14"/>
      <c r="JAM249" s="14"/>
      <c r="JAN249" s="14"/>
      <c r="JAO249" s="14"/>
      <c r="JAP249" s="14"/>
      <c r="JAQ249" s="14"/>
      <c r="JAR249" s="14"/>
      <c r="JAS249" s="14"/>
      <c r="JAT249" s="14"/>
      <c r="JAU249" s="14"/>
      <c r="JAV249" s="14"/>
      <c r="JAW249" s="14"/>
      <c r="JAX249" s="14"/>
      <c r="JAY249" s="14"/>
      <c r="JAZ249" s="14"/>
      <c r="JBA249" s="14"/>
      <c r="JBB249" s="14"/>
      <c r="JBC249" s="14"/>
      <c r="JBD249" s="14"/>
      <c r="JBE249" s="14"/>
      <c r="JBF249" s="14"/>
      <c r="JBG249" s="14"/>
      <c r="JBH249" s="14"/>
      <c r="JBI249" s="14"/>
      <c r="JBJ249" s="14"/>
      <c r="JBK249" s="14"/>
      <c r="JBL249" s="14"/>
      <c r="JBM249" s="14"/>
      <c r="JBN249" s="14"/>
      <c r="JBO249" s="14"/>
      <c r="JBP249" s="14"/>
      <c r="JBQ249" s="14"/>
      <c r="JBR249" s="14"/>
      <c r="JBS249" s="14"/>
      <c r="JBT249" s="14"/>
      <c r="JBU249" s="14"/>
      <c r="JBV249" s="14"/>
      <c r="JBW249" s="14"/>
      <c r="JBX249" s="14"/>
      <c r="JBY249" s="14"/>
      <c r="JBZ249" s="14"/>
      <c r="JCA249" s="14"/>
      <c r="JCB249" s="14"/>
      <c r="JCC249" s="14"/>
      <c r="JCD249" s="14"/>
      <c r="JCE249" s="14"/>
      <c r="JCF249" s="14"/>
      <c r="JCG249" s="14"/>
      <c r="JCH249" s="14"/>
      <c r="JCI249" s="14"/>
      <c r="JCJ249" s="14"/>
      <c r="JCK249" s="14"/>
      <c r="JCL249" s="14"/>
      <c r="JCM249" s="14"/>
      <c r="JCN249" s="14"/>
      <c r="JCO249" s="14"/>
      <c r="JCP249" s="14"/>
      <c r="JCQ249" s="14"/>
      <c r="JCR249" s="14"/>
      <c r="JCS249" s="14"/>
      <c r="JCT249" s="14"/>
      <c r="JCU249" s="14"/>
      <c r="JCV249" s="14"/>
      <c r="JCW249" s="14"/>
      <c r="JCX249" s="14"/>
      <c r="JCY249" s="14"/>
      <c r="JCZ249" s="14"/>
      <c r="JDA249" s="14"/>
      <c r="JDB249" s="14"/>
      <c r="JDC249" s="14"/>
      <c r="JDD249" s="14"/>
      <c r="JDE249" s="14"/>
      <c r="JDF249" s="14"/>
      <c r="JDG249" s="14"/>
      <c r="JDH249" s="14"/>
      <c r="JDI249" s="14"/>
      <c r="JDJ249" s="14"/>
      <c r="JDK249" s="14"/>
      <c r="JDL249" s="14"/>
      <c r="JDM249" s="14"/>
      <c r="JDN249" s="14"/>
      <c r="JDO249" s="14"/>
      <c r="JDP249" s="14"/>
      <c r="JDQ249" s="14"/>
      <c r="JDR249" s="14"/>
      <c r="JDS249" s="14"/>
      <c r="JDT249" s="14"/>
      <c r="JDU249" s="14"/>
      <c r="JDV249" s="14"/>
      <c r="JDW249" s="14"/>
      <c r="JDX249" s="14"/>
      <c r="JDY249" s="14"/>
      <c r="JDZ249" s="14"/>
      <c r="JEA249" s="14"/>
      <c r="JEB249" s="14"/>
      <c r="JEC249" s="14"/>
      <c r="JED249" s="14"/>
      <c r="JEE249" s="14"/>
      <c r="JEF249" s="14"/>
      <c r="JEG249" s="14"/>
      <c r="JEH249" s="14"/>
      <c r="JEI249" s="14"/>
      <c r="JEJ249" s="14"/>
      <c r="JEK249" s="14"/>
      <c r="JEL249" s="14"/>
      <c r="JEM249" s="14"/>
      <c r="JEN249" s="14"/>
      <c r="JEO249" s="14"/>
      <c r="JEP249" s="14"/>
      <c r="JEQ249" s="14"/>
      <c r="JER249" s="14"/>
      <c r="JES249" s="14"/>
      <c r="JET249" s="14"/>
      <c r="JEU249" s="14"/>
      <c r="JEV249" s="14"/>
      <c r="JEW249" s="14"/>
      <c r="JEX249" s="14"/>
      <c r="JEY249" s="14"/>
      <c r="JEZ249" s="14"/>
      <c r="JFA249" s="14"/>
      <c r="JFB249" s="14"/>
      <c r="JFC249" s="14"/>
      <c r="JFD249" s="14"/>
      <c r="JFE249" s="14"/>
      <c r="JFF249" s="14"/>
      <c r="JFG249" s="14"/>
      <c r="JFH249" s="14"/>
      <c r="JFI249" s="14"/>
      <c r="JFJ249" s="14"/>
      <c r="JFK249" s="14"/>
      <c r="JFL249" s="14"/>
      <c r="JFM249" s="14"/>
      <c r="JFN249" s="14"/>
      <c r="JFO249" s="14"/>
      <c r="JFP249" s="14"/>
      <c r="JFQ249" s="14"/>
      <c r="JFR249" s="14"/>
      <c r="JFS249" s="14"/>
      <c r="JFT249" s="14"/>
      <c r="JFU249" s="14"/>
      <c r="JFV249" s="14"/>
      <c r="JFW249" s="14"/>
      <c r="JFX249" s="14"/>
      <c r="JFY249" s="14"/>
      <c r="JFZ249" s="14"/>
      <c r="JGA249" s="14"/>
      <c r="JGB249" s="14"/>
      <c r="JGC249" s="14"/>
      <c r="JGD249" s="14"/>
      <c r="JGE249" s="14"/>
      <c r="JGF249" s="14"/>
      <c r="JGG249" s="14"/>
      <c r="JGH249" s="14"/>
      <c r="JGI249" s="14"/>
      <c r="JGJ249" s="14"/>
      <c r="JGK249" s="14"/>
      <c r="JGL249" s="14"/>
      <c r="JGM249" s="14"/>
      <c r="JGN249" s="14"/>
      <c r="JGO249" s="14"/>
      <c r="JGP249" s="14"/>
      <c r="JGQ249" s="14"/>
      <c r="JGR249" s="14"/>
      <c r="JGS249" s="14"/>
      <c r="JGT249" s="14"/>
      <c r="JGU249" s="14"/>
      <c r="JGV249" s="14"/>
      <c r="JGW249" s="14"/>
      <c r="JGX249" s="14"/>
      <c r="JGY249" s="14"/>
      <c r="JGZ249" s="14"/>
      <c r="JHA249" s="14"/>
      <c r="JHB249" s="14"/>
      <c r="JHC249" s="14"/>
      <c r="JHD249" s="14"/>
      <c r="JHE249" s="14"/>
      <c r="JHF249" s="14"/>
      <c r="JHG249" s="14"/>
      <c r="JHH249" s="14"/>
      <c r="JHI249" s="14"/>
      <c r="JHJ249" s="14"/>
      <c r="JHK249" s="14"/>
      <c r="JHL249" s="14"/>
      <c r="JHM249" s="14"/>
      <c r="JHN249" s="14"/>
      <c r="JHO249" s="14"/>
      <c r="JHP249" s="14"/>
      <c r="JHQ249" s="14"/>
      <c r="JHR249" s="14"/>
      <c r="JHS249" s="14"/>
      <c r="JHT249" s="14"/>
      <c r="JHU249" s="14"/>
      <c r="JHV249" s="14"/>
      <c r="JHW249" s="14"/>
      <c r="JHX249" s="14"/>
      <c r="JHY249" s="14"/>
      <c r="JHZ249" s="14"/>
      <c r="JIA249" s="14"/>
      <c r="JIB249" s="14"/>
      <c r="JIC249" s="14"/>
      <c r="JID249" s="14"/>
      <c r="JIE249" s="14"/>
      <c r="JIF249" s="14"/>
      <c r="JIG249" s="14"/>
      <c r="JIH249" s="14"/>
      <c r="JII249" s="14"/>
      <c r="JIJ249" s="14"/>
      <c r="JIK249" s="14"/>
      <c r="JIL249" s="14"/>
      <c r="JIM249" s="14"/>
      <c r="JIN249" s="14"/>
      <c r="JIO249" s="14"/>
      <c r="JIP249" s="14"/>
      <c r="JIQ249" s="14"/>
      <c r="JIR249" s="14"/>
      <c r="JIS249" s="14"/>
      <c r="JIT249" s="14"/>
      <c r="JIU249" s="14"/>
      <c r="JIV249" s="14"/>
      <c r="JIW249" s="14"/>
      <c r="JIX249" s="14"/>
      <c r="JIY249" s="14"/>
      <c r="JIZ249" s="14"/>
      <c r="JJA249" s="14"/>
      <c r="JJB249" s="14"/>
      <c r="JJC249" s="14"/>
      <c r="JJD249" s="14"/>
      <c r="JJE249" s="14"/>
      <c r="JJF249" s="14"/>
      <c r="JJG249" s="14"/>
      <c r="JJH249" s="14"/>
      <c r="JJI249" s="14"/>
      <c r="JJJ249" s="14"/>
      <c r="JJK249" s="14"/>
      <c r="JJL249" s="14"/>
      <c r="JJM249" s="14"/>
      <c r="JJN249" s="14"/>
      <c r="JJO249" s="14"/>
      <c r="JJP249" s="14"/>
      <c r="JJQ249" s="14"/>
      <c r="JJR249" s="14"/>
      <c r="JJS249" s="14"/>
      <c r="JJT249" s="14"/>
      <c r="JJU249" s="14"/>
      <c r="JJV249" s="14"/>
      <c r="JJW249" s="14"/>
      <c r="JJX249" s="14"/>
      <c r="JJY249" s="14"/>
      <c r="JJZ249" s="14"/>
      <c r="JKA249" s="14"/>
      <c r="JKB249" s="14"/>
      <c r="JKC249" s="14"/>
      <c r="JKD249" s="14"/>
      <c r="JKE249" s="14"/>
      <c r="JKF249" s="14"/>
      <c r="JKG249" s="14"/>
      <c r="JKH249" s="14"/>
      <c r="JKI249" s="14"/>
      <c r="JKJ249" s="14"/>
      <c r="JKK249" s="14"/>
      <c r="JKL249" s="14"/>
      <c r="JKM249" s="14"/>
      <c r="JKN249" s="14"/>
      <c r="JKO249" s="14"/>
      <c r="JKP249" s="14"/>
      <c r="JKQ249" s="14"/>
      <c r="JKR249" s="14"/>
      <c r="JKS249" s="14"/>
      <c r="JKT249" s="14"/>
      <c r="JKU249" s="14"/>
      <c r="JKV249" s="14"/>
      <c r="JKW249" s="14"/>
      <c r="JKX249" s="14"/>
      <c r="JKY249" s="14"/>
      <c r="JKZ249" s="14"/>
      <c r="JLA249" s="14"/>
      <c r="JLB249" s="14"/>
      <c r="JLC249" s="14"/>
      <c r="JLD249" s="14"/>
      <c r="JLE249" s="14"/>
      <c r="JLF249" s="14"/>
      <c r="JLG249" s="14"/>
      <c r="JLH249" s="14"/>
      <c r="JLI249" s="14"/>
      <c r="JLJ249" s="14"/>
      <c r="JLK249" s="14"/>
      <c r="JLL249" s="14"/>
      <c r="JLM249" s="14"/>
      <c r="JLN249" s="14"/>
      <c r="JLO249" s="14"/>
      <c r="JLP249" s="14"/>
      <c r="JLQ249" s="14"/>
      <c r="JLR249" s="14"/>
      <c r="JLS249" s="14"/>
      <c r="JLT249" s="14"/>
      <c r="JLU249" s="14"/>
      <c r="JLV249" s="14"/>
      <c r="JLW249" s="14"/>
      <c r="JLX249" s="14"/>
      <c r="JLY249" s="14"/>
      <c r="JLZ249" s="14"/>
      <c r="JMA249" s="14"/>
      <c r="JMB249" s="14"/>
      <c r="JMC249" s="14"/>
      <c r="JMD249" s="14"/>
      <c r="JME249" s="14"/>
      <c r="JMF249" s="14"/>
      <c r="JMG249" s="14"/>
      <c r="JMH249" s="14"/>
      <c r="JMI249" s="14"/>
      <c r="JMJ249" s="14"/>
      <c r="JMK249" s="14"/>
      <c r="JML249" s="14"/>
      <c r="JMM249" s="14"/>
      <c r="JMN249" s="14"/>
      <c r="JMO249" s="14"/>
      <c r="JMP249" s="14"/>
      <c r="JMQ249" s="14"/>
      <c r="JMR249" s="14"/>
      <c r="JMS249" s="14"/>
      <c r="JMT249" s="14"/>
      <c r="JMU249" s="14"/>
      <c r="JMV249" s="14"/>
      <c r="JMW249" s="14"/>
      <c r="JMX249" s="14"/>
      <c r="JMY249" s="14"/>
      <c r="JMZ249" s="14"/>
      <c r="JNA249" s="14"/>
      <c r="JNB249" s="14"/>
      <c r="JNC249" s="14"/>
      <c r="JND249" s="14"/>
      <c r="JNE249" s="14"/>
      <c r="JNF249" s="14"/>
      <c r="JNG249" s="14"/>
      <c r="JNH249" s="14"/>
      <c r="JNI249" s="14"/>
      <c r="JNJ249" s="14"/>
      <c r="JNK249" s="14"/>
      <c r="JNL249" s="14"/>
      <c r="JNM249" s="14"/>
      <c r="JNN249" s="14"/>
      <c r="JNO249" s="14"/>
      <c r="JNP249" s="14"/>
      <c r="JNQ249" s="14"/>
      <c r="JNR249" s="14"/>
      <c r="JNS249" s="14"/>
      <c r="JNT249" s="14"/>
      <c r="JNU249" s="14"/>
      <c r="JNV249" s="14"/>
      <c r="JNW249" s="14"/>
      <c r="JNX249" s="14"/>
      <c r="JNY249" s="14"/>
      <c r="JNZ249" s="14"/>
      <c r="JOA249" s="14"/>
      <c r="JOB249" s="14"/>
      <c r="JOC249" s="14"/>
      <c r="JOD249" s="14"/>
      <c r="JOE249" s="14"/>
      <c r="JOF249" s="14"/>
      <c r="JOG249" s="14"/>
      <c r="JOH249" s="14"/>
      <c r="JOI249" s="14"/>
      <c r="JOJ249" s="14"/>
      <c r="JOK249" s="14"/>
      <c r="JOL249" s="14"/>
      <c r="JOM249" s="14"/>
      <c r="JON249" s="14"/>
      <c r="JOO249" s="14"/>
      <c r="JOP249" s="14"/>
      <c r="JOQ249" s="14"/>
      <c r="JOR249" s="14"/>
      <c r="JOS249" s="14"/>
      <c r="JOT249" s="14"/>
      <c r="JOU249" s="14"/>
      <c r="JOV249" s="14"/>
      <c r="JOW249" s="14"/>
      <c r="JOX249" s="14"/>
      <c r="JOY249" s="14"/>
      <c r="JOZ249" s="14"/>
      <c r="JPA249" s="14"/>
      <c r="JPB249" s="14"/>
      <c r="JPC249" s="14"/>
      <c r="JPD249" s="14"/>
      <c r="JPE249" s="14"/>
      <c r="JPF249" s="14"/>
      <c r="JPG249" s="14"/>
      <c r="JPH249" s="14"/>
      <c r="JPI249" s="14"/>
      <c r="JPJ249" s="14"/>
      <c r="JPK249" s="14"/>
      <c r="JPL249" s="14"/>
      <c r="JPM249" s="14"/>
      <c r="JPN249" s="14"/>
      <c r="JPO249" s="14"/>
      <c r="JPP249" s="14"/>
      <c r="JPQ249" s="14"/>
      <c r="JPR249" s="14"/>
      <c r="JPS249" s="14"/>
      <c r="JPT249" s="14"/>
      <c r="JPU249" s="14"/>
      <c r="JPV249" s="14"/>
      <c r="JPW249" s="14"/>
      <c r="JPX249" s="14"/>
      <c r="JPY249" s="14"/>
      <c r="JPZ249" s="14"/>
      <c r="JQA249" s="14"/>
      <c r="JQB249" s="14"/>
      <c r="JQC249" s="14"/>
      <c r="JQD249" s="14"/>
      <c r="JQE249" s="14"/>
      <c r="JQF249" s="14"/>
      <c r="JQG249" s="14"/>
      <c r="JQH249" s="14"/>
      <c r="JQI249" s="14"/>
      <c r="JQJ249" s="14"/>
      <c r="JQK249" s="14"/>
      <c r="JQL249" s="14"/>
      <c r="JQM249" s="14"/>
      <c r="JQN249" s="14"/>
      <c r="JQO249" s="14"/>
      <c r="JQP249" s="14"/>
      <c r="JQQ249" s="14"/>
      <c r="JQR249" s="14"/>
      <c r="JQS249" s="14"/>
      <c r="JQT249" s="14"/>
      <c r="JQU249" s="14"/>
      <c r="JQV249" s="14"/>
      <c r="JQW249" s="14"/>
      <c r="JQX249" s="14"/>
      <c r="JQY249" s="14"/>
      <c r="JQZ249" s="14"/>
      <c r="JRA249" s="14"/>
      <c r="JRB249" s="14"/>
      <c r="JRC249" s="14"/>
      <c r="JRD249" s="14"/>
      <c r="JRE249" s="14"/>
      <c r="JRF249" s="14"/>
      <c r="JRG249" s="14"/>
      <c r="JRH249" s="14"/>
      <c r="JRI249" s="14"/>
      <c r="JRJ249" s="14"/>
      <c r="JRK249" s="14"/>
      <c r="JRL249" s="14"/>
      <c r="JRM249" s="14"/>
      <c r="JRN249" s="14"/>
      <c r="JRO249" s="14"/>
      <c r="JRP249" s="14"/>
      <c r="JRQ249" s="14"/>
      <c r="JRR249" s="14"/>
      <c r="JRS249" s="14"/>
      <c r="JRT249" s="14"/>
      <c r="JRU249" s="14"/>
      <c r="JRV249" s="14"/>
      <c r="JRW249" s="14"/>
      <c r="JRX249" s="14"/>
      <c r="JRY249" s="14"/>
      <c r="JRZ249" s="14"/>
      <c r="JSA249" s="14"/>
      <c r="JSB249" s="14"/>
      <c r="JSC249" s="14"/>
      <c r="JSD249" s="14"/>
      <c r="JSE249" s="14"/>
      <c r="JSF249" s="14"/>
      <c r="JSG249" s="14"/>
      <c r="JSH249" s="14"/>
      <c r="JSI249" s="14"/>
      <c r="JSJ249" s="14"/>
      <c r="JSK249" s="14"/>
      <c r="JSL249" s="14"/>
      <c r="JSM249" s="14"/>
      <c r="JSN249" s="14"/>
      <c r="JSO249" s="14"/>
      <c r="JSP249" s="14"/>
      <c r="JSQ249" s="14"/>
      <c r="JSR249" s="14"/>
      <c r="JSS249" s="14"/>
      <c r="JST249" s="14"/>
      <c r="JSU249" s="14"/>
      <c r="JSV249" s="14"/>
      <c r="JSW249" s="14"/>
      <c r="JSX249" s="14"/>
      <c r="JSY249" s="14"/>
      <c r="JSZ249" s="14"/>
      <c r="JTA249" s="14"/>
      <c r="JTB249" s="14"/>
      <c r="JTC249" s="14"/>
      <c r="JTD249" s="14"/>
      <c r="JTE249" s="14"/>
      <c r="JTF249" s="14"/>
      <c r="JTG249" s="14"/>
      <c r="JTH249" s="14"/>
      <c r="JTI249" s="14"/>
      <c r="JTJ249" s="14"/>
      <c r="JTK249" s="14"/>
      <c r="JTL249" s="14"/>
      <c r="JTM249" s="14"/>
      <c r="JTN249" s="14"/>
      <c r="JTO249" s="14"/>
      <c r="JTP249" s="14"/>
      <c r="JTQ249" s="14"/>
      <c r="JTR249" s="14"/>
      <c r="JTS249" s="14"/>
      <c r="JTT249" s="14"/>
      <c r="JTU249" s="14"/>
      <c r="JTV249" s="14"/>
      <c r="JTW249" s="14"/>
      <c r="JTX249" s="14"/>
      <c r="JTY249" s="14"/>
      <c r="JTZ249" s="14"/>
      <c r="JUA249" s="14"/>
      <c r="JUB249" s="14"/>
      <c r="JUC249" s="14"/>
      <c r="JUD249" s="14"/>
      <c r="JUE249" s="14"/>
      <c r="JUF249" s="14"/>
      <c r="JUG249" s="14"/>
      <c r="JUH249" s="14"/>
      <c r="JUI249" s="14"/>
      <c r="JUJ249" s="14"/>
      <c r="JUK249" s="14"/>
      <c r="JUL249" s="14"/>
      <c r="JUM249" s="14"/>
      <c r="JUN249" s="14"/>
      <c r="JUO249" s="14"/>
      <c r="JUP249" s="14"/>
      <c r="JUQ249" s="14"/>
      <c r="JUR249" s="14"/>
      <c r="JUS249" s="14"/>
      <c r="JUT249" s="14"/>
      <c r="JUU249" s="14"/>
      <c r="JUV249" s="14"/>
      <c r="JUW249" s="14"/>
      <c r="JUX249" s="14"/>
      <c r="JUY249" s="14"/>
      <c r="JUZ249" s="14"/>
      <c r="JVA249" s="14"/>
      <c r="JVB249" s="14"/>
      <c r="JVC249" s="14"/>
      <c r="JVD249" s="14"/>
      <c r="JVE249" s="14"/>
      <c r="JVF249" s="14"/>
      <c r="JVG249" s="14"/>
      <c r="JVH249" s="14"/>
      <c r="JVI249" s="14"/>
      <c r="JVJ249" s="14"/>
      <c r="JVK249" s="14"/>
      <c r="JVL249" s="14"/>
      <c r="JVM249" s="14"/>
      <c r="JVN249" s="14"/>
      <c r="JVO249" s="14"/>
      <c r="JVP249" s="14"/>
      <c r="JVQ249" s="14"/>
      <c r="JVR249" s="14"/>
      <c r="JVS249" s="14"/>
      <c r="JVT249" s="14"/>
      <c r="JVU249" s="14"/>
      <c r="JVV249" s="14"/>
      <c r="JVW249" s="14"/>
      <c r="JVX249" s="14"/>
      <c r="JVY249" s="14"/>
      <c r="JVZ249" s="14"/>
      <c r="JWA249" s="14"/>
      <c r="JWB249" s="14"/>
      <c r="JWC249" s="14"/>
      <c r="JWD249" s="14"/>
      <c r="JWE249" s="14"/>
      <c r="JWF249" s="14"/>
      <c r="JWG249" s="14"/>
      <c r="JWH249" s="14"/>
      <c r="JWI249" s="14"/>
      <c r="JWJ249" s="14"/>
      <c r="JWK249" s="14"/>
      <c r="JWL249" s="14"/>
      <c r="JWM249" s="14"/>
      <c r="JWN249" s="14"/>
      <c r="JWO249" s="14"/>
      <c r="JWP249" s="14"/>
      <c r="JWQ249" s="14"/>
      <c r="JWR249" s="14"/>
      <c r="JWS249" s="14"/>
      <c r="JWT249" s="14"/>
      <c r="JWU249" s="14"/>
      <c r="JWV249" s="14"/>
      <c r="JWW249" s="14"/>
      <c r="JWX249" s="14"/>
      <c r="JWY249" s="14"/>
      <c r="JWZ249" s="14"/>
      <c r="JXA249" s="14"/>
      <c r="JXB249" s="14"/>
      <c r="JXC249" s="14"/>
      <c r="JXD249" s="14"/>
      <c r="JXE249" s="14"/>
      <c r="JXF249" s="14"/>
      <c r="JXG249" s="14"/>
      <c r="JXH249" s="14"/>
      <c r="JXI249" s="14"/>
      <c r="JXJ249" s="14"/>
      <c r="JXK249" s="14"/>
      <c r="JXL249" s="14"/>
      <c r="JXM249" s="14"/>
      <c r="JXN249" s="14"/>
      <c r="JXO249" s="14"/>
      <c r="JXP249" s="14"/>
      <c r="JXQ249" s="14"/>
      <c r="JXR249" s="14"/>
      <c r="JXS249" s="14"/>
      <c r="JXT249" s="14"/>
      <c r="JXU249" s="14"/>
      <c r="JXV249" s="14"/>
      <c r="JXW249" s="14"/>
      <c r="JXX249" s="14"/>
      <c r="JXY249" s="14"/>
      <c r="JXZ249" s="14"/>
      <c r="JYA249" s="14"/>
      <c r="JYB249" s="14"/>
      <c r="JYC249" s="14"/>
      <c r="JYD249" s="14"/>
      <c r="JYE249" s="14"/>
      <c r="JYF249" s="14"/>
      <c r="JYG249" s="14"/>
      <c r="JYH249" s="14"/>
      <c r="JYI249" s="14"/>
      <c r="JYJ249" s="14"/>
      <c r="JYK249" s="14"/>
      <c r="JYL249" s="14"/>
      <c r="JYM249" s="14"/>
      <c r="JYN249" s="14"/>
      <c r="JYO249" s="14"/>
      <c r="JYP249" s="14"/>
      <c r="JYQ249" s="14"/>
      <c r="JYR249" s="14"/>
      <c r="JYS249" s="14"/>
      <c r="JYT249" s="14"/>
      <c r="JYU249" s="14"/>
      <c r="JYV249" s="14"/>
      <c r="JYW249" s="14"/>
      <c r="JYX249" s="14"/>
      <c r="JYY249" s="14"/>
      <c r="JYZ249" s="14"/>
      <c r="JZA249" s="14"/>
      <c r="JZB249" s="14"/>
      <c r="JZC249" s="14"/>
      <c r="JZD249" s="14"/>
      <c r="JZE249" s="14"/>
      <c r="JZF249" s="14"/>
      <c r="JZG249" s="14"/>
      <c r="JZH249" s="14"/>
      <c r="JZI249" s="14"/>
      <c r="JZJ249" s="14"/>
      <c r="JZK249" s="14"/>
      <c r="JZL249" s="14"/>
      <c r="JZM249" s="14"/>
      <c r="JZN249" s="14"/>
      <c r="JZO249" s="14"/>
      <c r="JZP249" s="14"/>
      <c r="JZQ249" s="14"/>
      <c r="JZR249" s="14"/>
      <c r="JZS249" s="14"/>
      <c r="JZT249" s="14"/>
      <c r="JZU249" s="14"/>
      <c r="JZV249" s="14"/>
      <c r="JZW249" s="14"/>
      <c r="JZX249" s="14"/>
      <c r="JZY249" s="14"/>
      <c r="JZZ249" s="14"/>
      <c r="KAA249" s="14"/>
      <c r="KAB249" s="14"/>
      <c r="KAC249" s="14"/>
      <c r="KAD249" s="14"/>
      <c r="KAE249" s="14"/>
      <c r="KAF249" s="14"/>
      <c r="KAG249" s="14"/>
      <c r="KAH249" s="14"/>
      <c r="KAI249" s="14"/>
      <c r="KAJ249" s="14"/>
      <c r="KAK249" s="14"/>
      <c r="KAL249" s="14"/>
      <c r="KAM249" s="14"/>
      <c r="KAN249" s="14"/>
      <c r="KAO249" s="14"/>
      <c r="KAP249" s="14"/>
      <c r="KAQ249" s="14"/>
      <c r="KAR249" s="14"/>
      <c r="KAS249" s="14"/>
      <c r="KAT249" s="14"/>
      <c r="KAU249" s="14"/>
      <c r="KAV249" s="14"/>
      <c r="KAW249" s="14"/>
      <c r="KAX249" s="14"/>
      <c r="KAY249" s="14"/>
      <c r="KAZ249" s="14"/>
      <c r="KBA249" s="14"/>
      <c r="KBB249" s="14"/>
      <c r="KBC249" s="14"/>
      <c r="KBD249" s="14"/>
      <c r="KBE249" s="14"/>
      <c r="KBF249" s="14"/>
      <c r="KBG249" s="14"/>
      <c r="KBH249" s="14"/>
      <c r="KBI249" s="14"/>
      <c r="KBJ249" s="14"/>
      <c r="KBK249" s="14"/>
      <c r="KBL249" s="14"/>
      <c r="KBM249" s="14"/>
      <c r="KBN249" s="14"/>
      <c r="KBO249" s="14"/>
      <c r="KBP249" s="14"/>
      <c r="KBQ249" s="14"/>
      <c r="KBR249" s="14"/>
      <c r="KBS249" s="14"/>
      <c r="KBT249" s="14"/>
      <c r="KBU249" s="14"/>
      <c r="KBV249" s="14"/>
      <c r="KBW249" s="14"/>
      <c r="KBX249" s="14"/>
      <c r="KBY249" s="14"/>
      <c r="KBZ249" s="14"/>
      <c r="KCA249" s="14"/>
      <c r="KCB249" s="14"/>
      <c r="KCC249" s="14"/>
      <c r="KCD249" s="14"/>
      <c r="KCE249" s="14"/>
      <c r="KCF249" s="14"/>
      <c r="KCG249" s="14"/>
      <c r="KCH249" s="14"/>
      <c r="KCI249" s="14"/>
      <c r="KCJ249" s="14"/>
      <c r="KCK249" s="14"/>
      <c r="KCL249" s="14"/>
      <c r="KCM249" s="14"/>
      <c r="KCN249" s="14"/>
      <c r="KCO249" s="14"/>
      <c r="KCP249" s="14"/>
      <c r="KCQ249" s="14"/>
      <c r="KCR249" s="14"/>
      <c r="KCS249" s="14"/>
      <c r="KCT249" s="14"/>
      <c r="KCU249" s="14"/>
      <c r="KCV249" s="14"/>
      <c r="KCW249" s="14"/>
      <c r="KCX249" s="14"/>
      <c r="KCY249" s="14"/>
      <c r="KCZ249" s="14"/>
      <c r="KDA249" s="14"/>
      <c r="KDB249" s="14"/>
      <c r="KDC249" s="14"/>
      <c r="KDD249" s="14"/>
      <c r="KDE249" s="14"/>
      <c r="KDF249" s="14"/>
      <c r="KDG249" s="14"/>
      <c r="KDH249" s="14"/>
      <c r="KDI249" s="14"/>
      <c r="KDJ249" s="14"/>
      <c r="KDK249" s="14"/>
      <c r="KDL249" s="14"/>
      <c r="KDM249" s="14"/>
      <c r="KDN249" s="14"/>
      <c r="KDO249" s="14"/>
      <c r="KDP249" s="14"/>
      <c r="KDQ249" s="14"/>
      <c r="KDR249" s="14"/>
      <c r="KDS249" s="14"/>
      <c r="KDT249" s="14"/>
      <c r="KDU249" s="14"/>
      <c r="KDV249" s="14"/>
      <c r="KDW249" s="14"/>
      <c r="KDX249" s="14"/>
      <c r="KDY249" s="14"/>
      <c r="KDZ249" s="14"/>
      <c r="KEA249" s="14"/>
      <c r="KEB249" s="14"/>
      <c r="KEC249" s="14"/>
      <c r="KED249" s="14"/>
      <c r="KEE249" s="14"/>
      <c r="KEF249" s="14"/>
      <c r="KEG249" s="14"/>
      <c r="KEH249" s="14"/>
      <c r="KEI249" s="14"/>
      <c r="KEJ249" s="14"/>
      <c r="KEK249" s="14"/>
      <c r="KEL249" s="14"/>
      <c r="KEM249" s="14"/>
      <c r="KEN249" s="14"/>
      <c r="KEO249" s="14"/>
      <c r="KEP249" s="14"/>
      <c r="KEQ249" s="14"/>
      <c r="KER249" s="14"/>
      <c r="KES249" s="14"/>
      <c r="KET249" s="14"/>
      <c r="KEU249" s="14"/>
      <c r="KEV249" s="14"/>
      <c r="KEW249" s="14"/>
      <c r="KEX249" s="14"/>
      <c r="KEY249" s="14"/>
      <c r="KEZ249" s="14"/>
      <c r="KFA249" s="14"/>
      <c r="KFB249" s="14"/>
      <c r="KFC249" s="14"/>
      <c r="KFD249" s="14"/>
      <c r="KFE249" s="14"/>
      <c r="KFF249" s="14"/>
      <c r="KFG249" s="14"/>
      <c r="KFH249" s="14"/>
      <c r="KFI249" s="14"/>
      <c r="KFJ249" s="14"/>
      <c r="KFK249" s="14"/>
      <c r="KFL249" s="14"/>
      <c r="KFM249" s="14"/>
      <c r="KFN249" s="14"/>
      <c r="KFO249" s="14"/>
      <c r="KFP249" s="14"/>
      <c r="KFQ249" s="14"/>
      <c r="KFR249" s="14"/>
      <c r="KFS249" s="14"/>
      <c r="KFT249" s="14"/>
      <c r="KFU249" s="14"/>
      <c r="KFV249" s="14"/>
      <c r="KFW249" s="14"/>
      <c r="KFX249" s="14"/>
      <c r="KFY249" s="14"/>
      <c r="KFZ249" s="14"/>
      <c r="KGA249" s="14"/>
      <c r="KGB249" s="14"/>
      <c r="KGC249" s="14"/>
      <c r="KGD249" s="14"/>
      <c r="KGE249" s="14"/>
      <c r="KGF249" s="14"/>
      <c r="KGG249" s="14"/>
      <c r="KGH249" s="14"/>
      <c r="KGI249" s="14"/>
      <c r="KGJ249" s="14"/>
      <c r="KGK249" s="14"/>
      <c r="KGL249" s="14"/>
      <c r="KGM249" s="14"/>
      <c r="KGN249" s="14"/>
      <c r="KGO249" s="14"/>
      <c r="KGP249" s="14"/>
      <c r="KGQ249" s="14"/>
      <c r="KGR249" s="14"/>
      <c r="KGS249" s="14"/>
      <c r="KGT249" s="14"/>
      <c r="KGU249" s="14"/>
      <c r="KGV249" s="14"/>
      <c r="KGW249" s="14"/>
      <c r="KGX249" s="14"/>
      <c r="KGY249" s="14"/>
      <c r="KGZ249" s="14"/>
      <c r="KHA249" s="14"/>
      <c r="KHB249" s="14"/>
      <c r="KHC249" s="14"/>
      <c r="KHD249" s="14"/>
      <c r="KHE249" s="14"/>
      <c r="KHF249" s="14"/>
      <c r="KHG249" s="14"/>
      <c r="KHH249" s="14"/>
      <c r="KHI249" s="14"/>
      <c r="KHJ249" s="14"/>
      <c r="KHK249" s="14"/>
      <c r="KHL249" s="14"/>
      <c r="KHM249" s="14"/>
      <c r="KHN249" s="14"/>
      <c r="KHO249" s="14"/>
      <c r="KHP249" s="14"/>
      <c r="KHQ249" s="14"/>
      <c r="KHR249" s="14"/>
      <c r="KHS249" s="14"/>
      <c r="KHT249" s="14"/>
      <c r="KHU249" s="14"/>
      <c r="KHV249" s="14"/>
      <c r="KHW249" s="14"/>
      <c r="KHX249" s="14"/>
      <c r="KHY249" s="14"/>
      <c r="KHZ249" s="14"/>
      <c r="KIA249" s="14"/>
      <c r="KIB249" s="14"/>
      <c r="KIC249" s="14"/>
      <c r="KID249" s="14"/>
      <c r="KIE249" s="14"/>
      <c r="KIF249" s="14"/>
      <c r="KIG249" s="14"/>
      <c r="KIH249" s="14"/>
      <c r="KII249" s="14"/>
      <c r="KIJ249" s="14"/>
      <c r="KIK249" s="14"/>
      <c r="KIL249" s="14"/>
      <c r="KIM249" s="14"/>
      <c r="KIN249" s="14"/>
      <c r="KIO249" s="14"/>
      <c r="KIP249" s="14"/>
      <c r="KIQ249" s="14"/>
      <c r="KIR249" s="14"/>
      <c r="KIS249" s="14"/>
      <c r="KIT249" s="14"/>
      <c r="KIU249" s="14"/>
      <c r="KIV249" s="14"/>
      <c r="KIW249" s="14"/>
      <c r="KIX249" s="14"/>
      <c r="KIY249" s="14"/>
      <c r="KIZ249" s="14"/>
      <c r="KJA249" s="14"/>
      <c r="KJB249" s="14"/>
      <c r="KJC249" s="14"/>
      <c r="KJD249" s="14"/>
      <c r="KJE249" s="14"/>
      <c r="KJF249" s="14"/>
      <c r="KJG249" s="14"/>
      <c r="KJH249" s="14"/>
      <c r="KJI249" s="14"/>
      <c r="KJJ249" s="14"/>
      <c r="KJK249" s="14"/>
      <c r="KJL249" s="14"/>
      <c r="KJM249" s="14"/>
      <c r="KJN249" s="14"/>
      <c r="KJO249" s="14"/>
      <c r="KJP249" s="14"/>
      <c r="KJQ249" s="14"/>
      <c r="KJR249" s="14"/>
      <c r="KJS249" s="14"/>
      <c r="KJT249" s="14"/>
      <c r="KJU249" s="14"/>
      <c r="KJV249" s="14"/>
      <c r="KJW249" s="14"/>
      <c r="KJX249" s="14"/>
      <c r="KJY249" s="14"/>
      <c r="KJZ249" s="14"/>
      <c r="KKA249" s="14"/>
      <c r="KKB249" s="14"/>
      <c r="KKC249" s="14"/>
      <c r="KKD249" s="14"/>
      <c r="KKE249" s="14"/>
      <c r="KKF249" s="14"/>
      <c r="KKG249" s="14"/>
      <c r="KKH249" s="14"/>
      <c r="KKI249" s="14"/>
      <c r="KKJ249" s="14"/>
      <c r="KKK249" s="14"/>
      <c r="KKL249" s="14"/>
      <c r="KKM249" s="14"/>
      <c r="KKN249" s="14"/>
      <c r="KKO249" s="14"/>
      <c r="KKP249" s="14"/>
      <c r="KKQ249" s="14"/>
      <c r="KKR249" s="14"/>
      <c r="KKS249" s="14"/>
      <c r="KKT249" s="14"/>
      <c r="KKU249" s="14"/>
      <c r="KKV249" s="14"/>
      <c r="KKW249" s="14"/>
      <c r="KKX249" s="14"/>
      <c r="KKY249" s="14"/>
      <c r="KKZ249" s="14"/>
      <c r="KLA249" s="14"/>
      <c r="KLB249" s="14"/>
      <c r="KLC249" s="14"/>
      <c r="KLD249" s="14"/>
      <c r="KLE249" s="14"/>
      <c r="KLF249" s="14"/>
      <c r="KLG249" s="14"/>
      <c r="KLH249" s="14"/>
      <c r="KLI249" s="14"/>
      <c r="KLJ249" s="14"/>
      <c r="KLK249" s="14"/>
      <c r="KLL249" s="14"/>
      <c r="KLM249" s="14"/>
      <c r="KLN249" s="14"/>
      <c r="KLO249" s="14"/>
      <c r="KLP249" s="14"/>
      <c r="KLQ249" s="14"/>
      <c r="KLR249" s="14"/>
      <c r="KLS249" s="14"/>
      <c r="KLT249" s="14"/>
      <c r="KLU249" s="14"/>
      <c r="KLV249" s="14"/>
      <c r="KLW249" s="14"/>
      <c r="KLX249" s="14"/>
      <c r="KLY249" s="14"/>
      <c r="KLZ249" s="14"/>
      <c r="KMA249" s="14"/>
      <c r="KMB249" s="14"/>
      <c r="KMC249" s="14"/>
      <c r="KMD249" s="14"/>
      <c r="KME249" s="14"/>
      <c r="KMF249" s="14"/>
      <c r="KMG249" s="14"/>
      <c r="KMH249" s="14"/>
      <c r="KMI249" s="14"/>
      <c r="KMJ249" s="14"/>
      <c r="KMK249" s="14"/>
      <c r="KML249" s="14"/>
      <c r="KMM249" s="14"/>
      <c r="KMN249" s="14"/>
      <c r="KMO249" s="14"/>
      <c r="KMP249" s="14"/>
      <c r="KMQ249" s="14"/>
      <c r="KMR249" s="14"/>
      <c r="KMS249" s="14"/>
      <c r="KMT249" s="14"/>
      <c r="KMU249" s="14"/>
      <c r="KMV249" s="14"/>
      <c r="KMW249" s="14"/>
      <c r="KMX249" s="14"/>
      <c r="KMY249" s="14"/>
      <c r="KMZ249" s="14"/>
      <c r="KNA249" s="14"/>
      <c r="KNB249" s="14"/>
      <c r="KNC249" s="14"/>
      <c r="KND249" s="14"/>
      <c r="KNE249" s="14"/>
      <c r="KNF249" s="14"/>
      <c r="KNG249" s="14"/>
      <c r="KNH249" s="14"/>
      <c r="KNI249" s="14"/>
      <c r="KNJ249" s="14"/>
      <c r="KNK249" s="14"/>
      <c r="KNL249" s="14"/>
      <c r="KNM249" s="14"/>
      <c r="KNN249" s="14"/>
      <c r="KNO249" s="14"/>
      <c r="KNP249" s="14"/>
      <c r="KNQ249" s="14"/>
      <c r="KNR249" s="14"/>
      <c r="KNS249" s="14"/>
      <c r="KNT249" s="14"/>
      <c r="KNU249" s="14"/>
      <c r="KNV249" s="14"/>
      <c r="KNW249" s="14"/>
      <c r="KNX249" s="14"/>
      <c r="KNY249" s="14"/>
      <c r="KNZ249" s="14"/>
      <c r="KOA249" s="14"/>
      <c r="KOB249" s="14"/>
      <c r="KOC249" s="14"/>
      <c r="KOD249" s="14"/>
      <c r="KOE249" s="14"/>
      <c r="KOF249" s="14"/>
      <c r="KOG249" s="14"/>
      <c r="KOH249" s="14"/>
      <c r="KOI249" s="14"/>
      <c r="KOJ249" s="14"/>
      <c r="KOK249" s="14"/>
      <c r="KOL249" s="14"/>
      <c r="KOM249" s="14"/>
      <c r="KON249" s="14"/>
      <c r="KOO249" s="14"/>
      <c r="KOP249" s="14"/>
      <c r="KOQ249" s="14"/>
      <c r="KOR249" s="14"/>
      <c r="KOS249" s="14"/>
      <c r="KOT249" s="14"/>
      <c r="KOU249" s="14"/>
      <c r="KOV249" s="14"/>
      <c r="KOW249" s="14"/>
      <c r="KOX249" s="14"/>
      <c r="KOY249" s="14"/>
      <c r="KOZ249" s="14"/>
      <c r="KPA249" s="14"/>
      <c r="KPB249" s="14"/>
      <c r="KPC249" s="14"/>
      <c r="KPD249" s="14"/>
      <c r="KPE249" s="14"/>
      <c r="KPF249" s="14"/>
      <c r="KPG249" s="14"/>
      <c r="KPH249" s="14"/>
      <c r="KPI249" s="14"/>
      <c r="KPJ249" s="14"/>
      <c r="KPK249" s="14"/>
      <c r="KPL249" s="14"/>
      <c r="KPM249" s="14"/>
      <c r="KPN249" s="14"/>
      <c r="KPO249" s="14"/>
      <c r="KPP249" s="14"/>
      <c r="KPQ249" s="14"/>
      <c r="KPR249" s="14"/>
      <c r="KPS249" s="14"/>
      <c r="KPT249" s="14"/>
      <c r="KPU249" s="14"/>
      <c r="KPV249" s="14"/>
      <c r="KPW249" s="14"/>
      <c r="KPX249" s="14"/>
      <c r="KPY249" s="14"/>
      <c r="KPZ249" s="14"/>
      <c r="KQA249" s="14"/>
      <c r="KQB249" s="14"/>
      <c r="KQC249" s="14"/>
      <c r="KQD249" s="14"/>
      <c r="KQE249" s="14"/>
      <c r="KQF249" s="14"/>
      <c r="KQG249" s="14"/>
      <c r="KQH249" s="14"/>
      <c r="KQI249" s="14"/>
      <c r="KQJ249" s="14"/>
      <c r="KQK249" s="14"/>
      <c r="KQL249" s="14"/>
      <c r="KQM249" s="14"/>
      <c r="KQN249" s="14"/>
      <c r="KQO249" s="14"/>
      <c r="KQP249" s="14"/>
      <c r="KQQ249" s="14"/>
      <c r="KQR249" s="14"/>
      <c r="KQS249" s="14"/>
      <c r="KQT249" s="14"/>
      <c r="KQU249" s="14"/>
      <c r="KQV249" s="14"/>
      <c r="KQW249" s="14"/>
      <c r="KQX249" s="14"/>
      <c r="KQY249" s="14"/>
      <c r="KQZ249" s="14"/>
      <c r="KRA249" s="14"/>
      <c r="KRB249" s="14"/>
      <c r="KRC249" s="14"/>
      <c r="KRD249" s="14"/>
      <c r="KRE249" s="14"/>
      <c r="KRF249" s="14"/>
      <c r="KRG249" s="14"/>
      <c r="KRH249" s="14"/>
      <c r="KRI249" s="14"/>
      <c r="KRJ249" s="14"/>
      <c r="KRK249" s="14"/>
      <c r="KRL249" s="14"/>
      <c r="KRM249" s="14"/>
      <c r="KRN249" s="14"/>
      <c r="KRO249" s="14"/>
      <c r="KRP249" s="14"/>
      <c r="KRQ249" s="14"/>
      <c r="KRR249" s="14"/>
      <c r="KRS249" s="14"/>
      <c r="KRT249" s="14"/>
      <c r="KRU249" s="14"/>
      <c r="KRV249" s="14"/>
      <c r="KRW249" s="14"/>
      <c r="KRX249" s="14"/>
      <c r="KRY249" s="14"/>
      <c r="KRZ249" s="14"/>
      <c r="KSA249" s="14"/>
      <c r="KSB249" s="14"/>
      <c r="KSC249" s="14"/>
      <c r="KSD249" s="14"/>
      <c r="KSE249" s="14"/>
      <c r="KSF249" s="14"/>
      <c r="KSG249" s="14"/>
      <c r="KSH249" s="14"/>
      <c r="KSI249" s="14"/>
      <c r="KSJ249" s="14"/>
      <c r="KSK249" s="14"/>
      <c r="KSL249" s="14"/>
      <c r="KSM249" s="14"/>
      <c r="KSN249" s="14"/>
      <c r="KSO249" s="14"/>
      <c r="KSP249" s="14"/>
      <c r="KSQ249" s="14"/>
      <c r="KSR249" s="14"/>
      <c r="KSS249" s="14"/>
      <c r="KST249" s="14"/>
      <c r="KSU249" s="14"/>
      <c r="KSV249" s="14"/>
      <c r="KSW249" s="14"/>
      <c r="KSX249" s="14"/>
      <c r="KSY249" s="14"/>
      <c r="KSZ249" s="14"/>
      <c r="KTA249" s="14"/>
      <c r="KTB249" s="14"/>
      <c r="KTC249" s="14"/>
      <c r="KTD249" s="14"/>
      <c r="KTE249" s="14"/>
      <c r="KTF249" s="14"/>
      <c r="KTG249" s="14"/>
      <c r="KTH249" s="14"/>
      <c r="KTI249" s="14"/>
      <c r="KTJ249" s="14"/>
      <c r="KTK249" s="14"/>
      <c r="KTL249" s="14"/>
      <c r="KTM249" s="14"/>
      <c r="KTN249" s="14"/>
      <c r="KTO249" s="14"/>
      <c r="KTP249" s="14"/>
      <c r="KTQ249" s="14"/>
      <c r="KTR249" s="14"/>
      <c r="KTS249" s="14"/>
      <c r="KTT249" s="14"/>
      <c r="KTU249" s="14"/>
      <c r="KTV249" s="14"/>
      <c r="KTW249" s="14"/>
      <c r="KTX249" s="14"/>
      <c r="KTY249" s="14"/>
      <c r="KTZ249" s="14"/>
      <c r="KUA249" s="14"/>
      <c r="KUB249" s="14"/>
      <c r="KUC249" s="14"/>
      <c r="KUD249" s="14"/>
      <c r="KUE249" s="14"/>
      <c r="KUF249" s="14"/>
      <c r="KUG249" s="14"/>
      <c r="KUH249" s="14"/>
      <c r="KUI249" s="14"/>
      <c r="KUJ249" s="14"/>
      <c r="KUK249" s="14"/>
      <c r="KUL249" s="14"/>
      <c r="KUM249" s="14"/>
      <c r="KUN249" s="14"/>
      <c r="KUO249" s="14"/>
      <c r="KUP249" s="14"/>
      <c r="KUQ249" s="14"/>
      <c r="KUR249" s="14"/>
      <c r="KUS249" s="14"/>
      <c r="KUT249" s="14"/>
      <c r="KUU249" s="14"/>
      <c r="KUV249" s="14"/>
      <c r="KUW249" s="14"/>
      <c r="KUX249" s="14"/>
      <c r="KUY249" s="14"/>
      <c r="KUZ249" s="14"/>
      <c r="KVA249" s="14"/>
      <c r="KVB249" s="14"/>
      <c r="KVC249" s="14"/>
      <c r="KVD249" s="14"/>
      <c r="KVE249" s="14"/>
      <c r="KVF249" s="14"/>
      <c r="KVG249" s="14"/>
      <c r="KVH249" s="14"/>
      <c r="KVI249" s="14"/>
      <c r="KVJ249" s="14"/>
      <c r="KVK249" s="14"/>
      <c r="KVL249" s="14"/>
      <c r="KVM249" s="14"/>
      <c r="KVN249" s="14"/>
      <c r="KVO249" s="14"/>
      <c r="KVP249" s="14"/>
      <c r="KVQ249" s="14"/>
      <c r="KVR249" s="14"/>
      <c r="KVS249" s="14"/>
      <c r="KVT249" s="14"/>
      <c r="KVU249" s="14"/>
      <c r="KVV249" s="14"/>
      <c r="KVW249" s="14"/>
      <c r="KVX249" s="14"/>
      <c r="KVY249" s="14"/>
      <c r="KVZ249" s="14"/>
      <c r="KWA249" s="14"/>
      <c r="KWB249" s="14"/>
      <c r="KWC249" s="14"/>
      <c r="KWD249" s="14"/>
      <c r="KWE249" s="14"/>
      <c r="KWF249" s="14"/>
      <c r="KWG249" s="14"/>
      <c r="KWH249" s="14"/>
      <c r="KWI249" s="14"/>
      <c r="KWJ249" s="14"/>
      <c r="KWK249" s="14"/>
      <c r="KWL249" s="14"/>
      <c r="KWM249" s="14"/>
      <c r="KWN249" s="14"/>
      <c r="KWO249" s="14"/>
      <c r="KWP249" s="14"/>
      <c r="KWQ249" s="14"/>
      <c r="KWR249" s="14"/>
      <c r="KWS249" s="14"/>
      <c r="KWT249" s="14"/>
      <c r="KWU249" s="14"/>
      <c r="KWV249" s="14"/>
      <c r="KWW249" s="14"/>
      <c r="KWX249" s="14"/>
      <c r="KWY249" s="14"/>
      <c r="KWZ249" s="14"/>
      <c r="KXA249" s="14"/>
      <c r="KXB249" s="14"/>
      <c r="KXC249" s="14"/>
      <c r="KXD249" s="14"/>
      <c r="KXE249" s="14"/>
      <c r="KXF249" s="14"/>
      <c r="KXG249" s="14"/>
      <c r="KXH249" s="14"/>
      <c r="KXI249" s="14"/>
      <c r="KXJ249" s="14"/>
      <c r="KXK249" s="14"/>
      <c r="KXL249" s="14"/>
      <c r="KXM249" s="14"/>
      <c r="KXN249" s="14"/>
      <c r="KXO249" s="14"/>
      <c r="KXP249" s="14"/>
      <c r="KXQ249" s="14"/>
      <c r="KXR249" s="14"/>
      <c r="KXS249" s="14"/>
      <c r="KXT249" s="14"/>
      <c r="KXU249" s="14"/>
      <c r="KXV249" s="14"/>
      <c r="KXW249" s="14"/>
      <c r="KXX249" s="14"/>
      <c r="KXY249" s="14"/>
      <c r="KXZ249" s="14"/>
      <c r="KYA249" s="14"/>
      <c r="KYB249" s="14"/>
      <c r="KYC249" s="14"/>
      <c r="KYD249" s="14"/>
      <c r="KYE249" s="14"/>
      <c r="KYF249" s="14"/>
      <c r="KYG249" s="14"/>
      <c r="KYH249" s="14"/>
      <c r="KYI249" s="14"/>
      <c r="KYJ249" s="14"/>
      <c r="KYK249" s="14"/>
      <c r="KYL249" s="14"/>
      <c r="KYM249" s="14"/>
      <c r="KYN249" s="14"/>
      <c r="KYO249" s="14"/>
      <c r="KYP249" s="14"/>
      <c r="KYQ249" s="14"/>
      <c r="KYR249" s="14"/>
      <c r="KYS249" s="14"/>
      <c r="KYT249" s="14"/>
      <c r="KYU249" s="14"/>
      <c r="KYV249" s="14"/>
      <c r="KYW249" s="14"/>
      <c r="KYX249" s="14"/>
      <c r="KYY249" s="14"/>
      <c r="KYZ249" s="14"/>
      <c r="KZA249" s="14"/>
      <c r="KZB249" s="14"/>
      <c r="KZC249" s="14"/>
      <c r="KZD249" s="14"/>
      <c r="KZE249" s="14"/>
      <c r="KZF249" s="14"/>
      <c r="KZG249" s="14"/>
      <c r="KZH249" s="14"/>
      <c r="KZI249" s="14"/>
      <c r="KZJ249" s="14"/>
      <c r="KZK249" s="14"/>
      <c r="KZL249" s="14"/>
      <c r="KZM249" s="14"/>
      <c r="KZN249" s="14"/>
      <c r="KZO249" s="14"/>
      <c r="KZP249" s="14"/>
      <c r="KZQ249" s="14"/>
      <c r="KZR249" s="14"/>
      <c r="KZS249" s="14"/>
      <c r="KZT249" s="14"/>
      <c r="KZU249" s="14"/>
      <c r="KZV249" s="14"/>
      <c r="KZW249" s="14"/>
      <c r="KZX249" s="14"/>
      <c r="KZY249" s="14"/>
      <c r="KZZ249" s="14"/>
      <c r="LAA249" s="14"/>
      <c r="LAB249" s="14"/>
      <c r="LAC249" s="14"/>
      <c r="LAD249" s="14"/>
      <c r="LAE249" s="14"/>
      <c r="LAF249" s="14"/>
      <c r="LAG249" s="14"/>
      <c r="LAH249" s="14"/>
      <c r="LAI249" s="14"/>
      <c r="LAJ249" s="14"/>
      <c r="LAK249" s="14"/>
      <c r="LAL249" s="14"/>
      <c r="LAM249" s="14"/>
      <c r="LAN249" s="14"/>
      <c r="LAO249" s="14"/>
      <c r="LAP249" s="14"/>
      <c r="LAQ249" s="14"/>
      <c r="LAR249" s="14"/>
      <c r="LAS249" s="14"/>
      <c r="LAT249" s="14"/>
      <c r="LAU249" s="14"/>
      <c r="LAV249" s="14"/>
      <c r="LAW249" s="14"/>
      <c r="LAX249" s="14"/>
      <c r="LAY249" s="14"/>
      <c r="LAZ249" s="14"/>
      <c r="LBA249" s="14"/>
      <c r="LBB249" s="14"/>
      <c r="LBC249" s="14"/>
      <c r="LBD249" s="14"/>
      <c r="LBE249" s="14"/>
      <c r="LBF249" s="14"/>
      <c r="LBG249" s="14"/>
      <c r="LBH249" s="14"/>
      <c r="LBI249" s="14"/>
      <c r="LBJ249" s="14"/>
      <c r="LBK249" s="14"/>
      <c r="LBL249" s="14"/>
      <c r="LBM249" s="14"/>
      <c r="LBN249" s="14"/>
      <c r="LBO249" s="14"/>
      <c r="LBP249" s="14"/>
      <c r="LBQ249" s="14"/>
      <c r="LBR249" s="14"/>
      <c r="LBS249" s="14"/>
      <c r="LBT249" s="14"/>
      <c r="LBU249" s="14"/>
      <c r="LBV249" s="14"/>
      <c r="LBW249" s="14"/>
      <c r="LBX249" s="14"/>
      <c r="LBY249" s="14"/>
      <c r="LBZ249" s="14"/>
      <c r="LCA249" s="14"/>
      <c r="LCB249" s="14"/>
      <c r="LCC249" s="14"/>
      <c r="LCD249" s="14"/>
      <c r="LCE249" s="14"/>
      <c r="LCF249" s="14"/>
      <c r="LCG249" s="14"/>
      <c r="LCH249" s="14"/>
      <c r="LCI249" s="14"/>
      <c r="LCJ249" s="14"/>
      <c r="LCK249" s="14"/>
      <c r="LCL249" s="14"/>
      <c r="LCM249" s="14"/>
      <c r="LCN249" s="14"/>
      <c r="LCO249" s="14"/>
      <c r="LCP249" s="14"/>
      <c r="LCQ249" s="14"/>
      <c r="LCR249" s="14"/>
      <c r="LCS249" s="14"/>
      <c r="LCT249" s="14"/>
      <c r="LCU249" s="14"/>
      <c r="LCV249" s="14"/>
      <c r="LCW249" s="14"/>
      <c r="LCX249" s="14"/>
      <c r="LCY249" s="14"/>
      <c r="LCZ249" s="14"/>
      <c r="LDA249" s="14"/>
      <c r="LDB249" s="14"/>
      <c r="LDC249" s="14"/>
      <c r="LDD249" s="14"/>
      <c r="LDE249" s="14"/>
      <c r="LDF249" s="14"/>
      <c r="LDG249" s="14"/>
      <c r="LDH249" s="14"/>
      <c r="LDI249" s="14"/>
      <c r="LDJ249" s="14"/>
      <c r="LDK249" s="14"/>
      <c r="LDL249" s="14"/>
      <c r="LDM249" s="14"/>
      <c r="LDN249" s="14"/>
      <c r="LDO249" s="14"/>
      <c r="LDP249" s="14"/>
      <c r="LDQ249" s="14"/>
      <c r="LDR249" s="14"/>
      <c r="LDS249" s="14"/>
      <c r="LDT249" s="14"/>
      <c r="LDU249" s="14"/>
      <c r="LDV249" s="14"/>
      <c r="LDW249" s="14"/>
      <c r="LDX249" s="14"/>
      <c r="LDY249" s="14"/>
      <c r="LDZ249" s="14"/>
      <c r="LEA249" s="14"/>
      <c r="LEB249" s="14"/>
      <c r="LEC249" s="14"/>
      <c r="LED249" s="14"/>
      <c r="LEE249" s="14"/>
      <c r="LEF249" s="14"/>
      <c r="LEG249" s="14"/>
      <c r="LEH249" s="14"/>
      <c r="LEI249" s="14"/>
      <c r="LEJ249" s="14"/>
      <c r="LEK249" s="14"/>
      <c r="LEL249" s="14"/>
      <c r="LEM249" s="14"/>
      <c r="LEN249" s="14"/>
      <c r="LEO249" s="14"/>
      <c r="LEP249" s="14"/>
      <c r="LEQ249" s="14"/>
      <c r="LER249" s="14"/>
      <c r="LES249" s="14"/>
      <c r="LET249" s="14"/>
      <c r="LEU249" s="14"/>
      <c r="LEV249" s="14"/>
      <c r="LEW249" s="14"/>
      <c r="LEX249" s="14"/>
      <c r="LEY249" s="14"/>
      <c r="LEZ249" s="14"/>
      <c r="LFA249" s="14"/>
      <c r="LFB249" s="14"/>
      <c r="LFC249" s="14"/>
      <c r="LFD249" s="14"/>
      <c r="LFE249" s="14"/>
      <c r="LFF249" s="14"/>
      <c r="LFG249" s="14"/>
      <c r="LFH249" s="14"/>
      <c r="LFI249" s="14"/>
      <c r="LFJ249" s="14"/>
      <c r="LFK249" s="14"/>
      <c r="LFL249" s="14"/>
      <c r="LFM249" s="14"/>
      <c r="LFN249" s="14"/>
      <c r="LFO249" s="14"/>
      <c r="LFP249" s="14"/>
      <c r="LFQ249" s="14"/>
      <c r="LFR249" s="14"/>
      <c r="LFS249" s="14"/>
      <c r="LFT249" s="14"/>
      <c r="LFU249" s="14"/>
      <c r="LFV249" s="14"/>
      <c r="LFW249" s="14"/>
      <c r="LFX249" s="14"/>
      <c r="LFY249" s="14"/>
      <c r="LFZ249" s="14"/>
      <c r="LGA249" s="14"/>
      <c r="LGB249" s="14"/>
      <c r="LGC249" s="14"/>
      <c r="LGD249" s="14"/>
      <c r="LGE249" s="14"/>
      <c r="LGF249" s="14"/>
      <c r="LGG249" s="14"/>
      <c r="LGH249" s="14"/>
      <c r="LGI249" s="14"/>
      <c r="LGJ249" s="14"/>
      <c r="LGK249" s="14"/>
      <c r="LGL249" s="14"/>
      <c r="LGM249" s="14"/>
      <c r="LGN249" s="14"/>
      <c r="LGO249" s="14"/>
      <c r="LGP249" s="14"/>
      <c r="LGQ249" s="14"/>
      <c r="LGR249" s="14"/>
      <c r="LGS249" s="14"/>
      <c r="LGT249" s="14"/>
      <c r="LGU249" s="14"/>
      <c r="LGV249" s="14"/>
      <c r="LGW249" s="14"/>
      <c r="LGX249" s="14"/>
      <c r="LGY249" s="14"/>
      <c r="LGZ249" s="14"/>
      <c r="LHA249" s="14"/>
      <c r="LHB249" s="14"/>
      <c r="LHC249" s="14"/>
      <c r="LHD249" s="14"/>
      <c r="LHE249" s="14"/>
      <c r="LHF249" s="14"/>
      <c r="LHG249" s="14"/>
      <c r="LHH249" s="14"/>
      <c r="LHI249" s="14"/>
      <c r="LHJ249" s="14"/>
      <c r="LHK249" s="14"/>
      <c r="LHL249" s="14"/>
      <c r="LHM249" s="14"/>
      <c r="LHN249" s="14"/>
      <c r="LHO249" s="14"/>
      <c r="LHP249" s="14"/>
      <c r="LHQ249" s="14"/>
      <c r="LHR249" s="14"/>
      <c r="LHS249" s="14"/>
      <c r="LHT249" s="14"/>
      <c r="LHU249" s="14"/>
      <c r="LHV249" s="14"/>
      <c r="LHW249" s="14"/>
      <c r="LHX249" s="14"/>
      <c r="LHY249" s="14"/>
      <c r="LHZ249" s="14"/>
      <c r="LIA249" s="14"/>
      <c r="LIB249" s="14"/>
      <c r="LIC249" s="14"/>
      <c r="LID249" s="14"/>
      <c r="LIE249" s="14"/>
      <c r="LIF249" s="14"/>
      <c r="LIG249" s="14"/>
      <c r="LIH249" s="14"/>
      <c r="LII249" s="14"/>
      <c r="LIJ249" s="14"/>
      <c r="LIK249" s="14"/>
      <c r="LIL249" s="14"/>
      <c r="LIM249" s="14"/>
      <c r="LIN249" s="14"/>
      <c r="LIO249" s="14"/>
      <c r="LIP249" s="14"/>
      <c r="LIQ249" s="14"/>
      <c r="LIR249" s="14"/>
      <c r="LIS249" s="14"/>
      <c r="LIT249" s="14"/>
      <c r="LIU249" s="14"/>
      <c r="LIV249" s="14"/>
      <c r="LIW249" s="14"/>
      <c r="LIX249" s="14"/>
      <c r="LIY249" s="14"/>
      <c r="LIZ249" s="14"/>
      <c r="LJA249" s="14"/>
      <c r="LJB249" s="14"/>
      <c r="LJC249" s="14"/>
      <c r="LJD249" s="14"/>
      <c r="LJE249" s="14"/>
      <c r="LJF249" s="14"/>
      <c r="LJG249" s="14"/>
      <c r="LJH249" s="14"/>
      <c r="LJI249" s="14"/>
      <c r="LJJ249" s="14"/>
      <c r="LJK249" s="14"/>
      <c r="LJL249" s="14"/>
      <c r="LJM249" s="14"/>
      <c r="LJN249" s="14"/>
      <c r="LJO249" s="14"/>
      <c r="LJP249" s="14"/>
      <c r="LJQ249" s="14"/>
      <c r="LJR249" s="14"/>
      <c r="LJS249" s="14"/>
      <c r="LJT249" s="14"/>
      <c r="LJU249" s="14"/>
      <c r="LJV249" s="14"/>
      <c r="LJW249" s="14"/>
      <c r="LJX249" s="14"/>
      <c r="LJY249" s="14"/>
      <c r="LJZ249" s="14"/>
      <c r="LKA249" s="14"/>
      <c r="LKB249" s="14"/>
      <c r="LKC249" s="14"/>
      <c r="LKD249" s="14"/>
      <c r="LKE249" s="14"/>
      <c r="LKF249" s="14"/>
      <c r="LKG249" s="14"/>
      <c r="LKH249" s="14"/>
      <c r="LKI249" s="14"/>
      <c r="LKJ249" s="14"/>
      <c r="LKK249" s="14"/>
      <c r="LKL249" s="14"/>
      <c r="LKM249" s="14"/>
      <c r="LKN249" s="14"/>
      <c r="LKO249" s="14"/>
      <c r="LKP249" s="14"/>
      <c r="LKQ249" s="14"/>
      <c r="LKR249" s="14"/>
      <c r="LKS249" s="14"/>
      <c r="LKT249" s="14"/>
      <c r="LKU249" s="14"/>
      <c r="LKV249" s="14"/>
      <c r="LKW249" s="14"/>
      <c r="LKX249" s="14"/>
      <c r="LKY249" s="14"/>
      <c r="LKZ249" s="14"/>
      <c r="LLA249" s="14"/>
      <c r="LLB249" s="14"/>
      <c r="LLC249" s="14"/>
      <c r="LLD249" s="14"/>
      <c r="LLE249" s="14"/>
      <c r="LLF249" s="14"/>
      <c r="LLG249" s="14"/>
      <c r="LLH249" s="14"/>
      <c r="LLI249" s="14"/>
      <c r="LLJ249" s="14"/>
      <c r="LLK249" s="14"/>
      <c r="LLL249" s="14"/>
      <c r="LLM249" s="14"/>
      <c r="LLN249" s="14"/>
      <c r="LLO249" s="14"/>
      <c r="LLP249" s="14"/>
      <c r="LLQ249" s="14"/>
      <c r="LLR249" s="14"/>
      <c r="LLS249" s="14"/>
      <c r="LLT249" s="14"/>
      <c r="LLU249" s="14"/>
      <c r="LLV249" s="14"/>
      <c r="LLW249" s="14"/>
      <c r="LLX249" s="14"/>
      <c r="LLY249" s="14"/>
      <c r="LLZ249" s="14"/>
      <c r="LMA249" s="14"/>
      <c r="LMB249" s="14"/>
      <c r="LMC249" s="14"/>
      <c r="LMD249" s="14"/>
      <c r="LME249" s="14"/>
      <c r="LMF249" s="14"/>
      <c r="LMG249" s="14"/>
      <c r="LMH249" s="14"/>
      <c r="LMI249" s="14"/>
      <c r="LMJ249" s="14"/>
      <c r="LMK249" s="14"/>
      <c r="LML249" s="14"/>
      <c r="LMM249" s="14"/>
      <c r="LMN249" s="14"/>
      <c r="LMO249" s="14"/>
      <c r="LMP249" s="14"/>
      <c r="LMQ249" s="14"/>
      <c r="LMR249" s="14"/>
      <c r="LMS249" s="14"/>
      <c r="LMT249" s="14"/>
      <c r="LMU249" s="14"/>
      <c r="LMV249" s="14"/>
      <c r="LMW249" s="14"/>
      <c r="LMX249" s="14"/>
      <c r="LMY249" s="14"/>
      <c r="LMZ249" s="14"/>
      <c r="LNA249" s="14"/>
      <c r="LNB249" s="14"/>
      <c r="LNC249" s="14"/>
      <c r="LND249" s="14"/>
      <c r="LNE249" s="14"/>
      <c r="LNF249" s="14"/>
      <c r="LNG249" s="14"/>
      <c r="LNH249" s="14"/>
      <c r="LNI249" s="14"/>
      <c r="LNJ249" s="14"/>
      <c r="LNK249" s="14"/>
      <c r="LNL249" s="14"/>
      <c r="LNM249" s="14"/>
      <c r="LNN249" s="14"/>
      <c r="LNO249" s="14"/>
      <c r="LNP249" s="14"/>
      <c r="LNQ249" s="14"/>
      <c r="LNR249" s="14"/>
      <c r="LNS249" s="14"/>
      <c r="LNT249" s="14"/>
      <c r="LNU249" s="14"/>
      <c r="LNV249" s="14"/>
      <c r="LNW249" s="14"/>
      <c r="LNX249" s="14"/>
      <c r="LNY249" s="14"/>
      <c r="LNZ249" s="14"/>
      <c r="LOA249" s="14"/>
      <c r="LOB249" s="14"/>
      <c r="LOC249" s="14"/>
      <c r="LOD249" s="14"/>
      <c r="LOE249" s="14"/>
      <c r="LOF249" s="14"/>
      <c r="LOG249" s="14"/>
      <c r="LOH249" s="14"/>
      <c r="LOI249" s="14"/>
      <c r="LOJ249" s="14"/>
      <c r="LOK249" s="14"/>
      <c r="LOL249" s="14"/>
      <c r="LOM249" s="14"/>
      <c r="LON249" s="14"/>
      <c r="LOO249" s="14"/>
      <c r="LOP249" s="14"/>
      <c r="LOQ249" s="14"/>
      <c r="LOR249" s="14"/>
      <c r="LOS249" s="14"/>
      <c r="LOT249" s="14"/>
      <c r="LOU249" s="14"/>
      <c r="LOV249" s="14"/>
      <c r="LOW249" s="14"/>
      <c r="LOX249" s="14"/>
      <c r="LOY249" s="14"/>
      <c r="LOZ249" s="14"/>
      <c r="LPA249" s="14"/>
      <c r="LPB249" s="14"/>
      <c r="LPC249" s="14"/>
      <c r="LPD249" s="14"/>
      <c r="LPE249" s="14"/>
      <c r="LPF249" s="14"/>
      <c r="LPG249" s="14"/>
      <c r="LPH249" s="14"/>
      <c r="LPI249" s="14"/>
      <c r="LPJ249" s="14"/>
      <c r="LPK249" s="14"/>
      <c r="LPL249" s="14"/>
      <c r="LPM249" s="14"/>
      <c r="LPN249" s="14"/>
      <c r="LPO249" s="14"/>
      <c r="LPP249" s="14"/>
      <c r="LPQ249" s="14"/>
      <c r="LPR249" s="14"/>
      <c r="LPS249" s="14"/>
      <c r="LPT249" s="14"/>
      <c r="LPU249" s="14"/>
      <c r="LPV249" s="14"/>
      <c r="LPW249" s="14"/>
      <c r="LPX249" s="14"/>
      <c r="LPY249" s="14"/>
      <c r="LPZ249" s="14"/>
      <c r="LQA249" s="14"/>
      <c r="LQB249" s="14"/>
      <c r="LQC249" s="14"/>
      <c r="LQD249" s="14"/>
      <c r="LQE249" s="14"/>
      <c r="LQF249" s="14"/>
      <c r="LQG249" s="14"/>
      <c r="LQH249" s="14"/>
      <c r="LQI249" s="14"/>
      <c r="LQJ249" s="14"/>
      <c r="LQK249" s="14"/>
      <c r="LQL249" s="14"/>
      <c r="LQM249" s="14"/>
      <c r="LQN249" s="14"/>
      <c r="LQO249" s="14"/>
      <c r="LQP249" s="14"/>
      <c r="LQQ249" s="14"/>
      <c r="LQR249" s="14"/>
      <c r="LQS249" s="14"/>
      <c r="LQT249" s="14"/>
      <c r="LQU249" s="14"/>
      <c r="LQV249" s="14"/>
      <c r="LQW249" s="14"/>
      <c r="LQX249" s="14"/>
      <c r="LQY249" s="14"/>
      <c r="LQZ249" s="14"/>
      <c r="LRA249" s="14"/>
      <c r="LRB249" s="14"/>
      <c r="LRC249" s="14"/>
      <c r="LRD249" s="14"/>
      <c r="LRE249" s="14"/>
      <c r="LRF249" s="14"/>
      <c r="LRG249" s="14"/>
      <c r="LRH249" s="14"/>
      <c r="LRI249" s="14"/>
      <c r="LRJ249" s="14"/>
      <c r="LRK249" s="14"/>
      <c r="LRL249" s="14"/>
      <c r="LRM249" s="14"/>
      <c r="LRN249" s="14"/>
      <c r="LRO249" s="14"/>
      <c r="LRP249" s="14"/>
      <c r="LRQ249" s="14"/>
      <c r="LRR249" s="14"/>
      <c r="LRS249" s="14"/>
      <c r="LRT249" s="14"/>
      <c r="LRU249" s="14"/>
      <c r="LRV249" s="14"/>
      <c r="LRW249" s="14"/>
      <c r="LRX249" s="14"/>
      <c r="LRY249" s="14"/>
      <c r="LRZ249" s="14"/>
      <c r="LSA249" s="14"/>
      <c r="LSB249" s="14"/>
      <c r="LSC249" s="14"/>
      <c r="LSD249" s="14"/>
      <c r="LSE249" s="14"/>
      <c r="LSF249" s="14"/>
      <c r="LSG249" s="14"/>
      <c r="LSH249" s="14"/>
      <c r="LSI249" s="14"/>
      <c r="LSJ249" s="14"/>
      <c r="LSK249" s="14"/>
      <c r="LSL249" s="14"/>
      <c r="LSM249" s="14"/>
      <c r="LSN249" s="14"/>
      <c r="LSO249" s="14"/>
      <c r="LSP249" s="14"/>
      <c r="LSQ249" s="14"/>
      <c r="LSR249" s="14"/>
      <c r="LSS249" s="14"/>
      <c r="LST249" s="14"/>
      <c r="LSU249" s="14"/>
      <c r="LSV249" s="14"/>
      <c r="LSW249" s="14"/>
      <c r="LSX249" s="14"/>
      <c r="LSY249" s="14"/>
      <c r="LSZ249" s="14"/>
      <c r="LTA249" s="14"/>
      <c r="LTB249" s="14"/>
      <c r="LTC249" s="14"/>
      <c r="LTD249" s="14"/>
      <c r="LTE249" s="14"/>
      <c r="LTF249" s="14"/>
      <c r="LTG249" s="14"/>
      <c r="LTH249" s="14"/>
      <c r="LTI249" s="14"/>
      <c r="LTJ249" s="14"/>
      <c r="LTK249" s="14"/>
      <c r="LTL249" s="14"/>
      <c r="LTM249" s="14"/>
      <c r="LTN249" s="14"/>
      <c r="LTO249" s="14"/>
      <c r="LTP249" s="14"/>
      <c r="LTQ249" s="14"/>
      <c r="LTR249" s="14"/>
      <c r="LTS249" s="14"/>
      <c r="LTT249" s="14"/>
      <c r="LTU249" s="14"/>
      <c r="LTV249" s="14"/>
      <c r="LTW249" s="14"/>
      <c r="LTX249" s="14"/>
      <c r="LTY249" s="14"/>
      <c r="LTZ249" s="14"/>
      <c r="LUA249" s="14"/>
      <c r="LUB249" s="14"/>
      <c r="LUC249" s="14"/>
      <c r="LUD249" s="14"/>
      <c r="LUE249" s="14"/>
      <c r="LUF249" s="14"/>
      <c r="LUG249" s="14"/>
      <c r="LUH249" s="14"/>
      <c r="LUI249" s="14"/>
      <c r="LUJ249" s="14"/>
      <c r="LUK249" s="14"/>
      <c r="LUL249" s="14"/>
      <c r="LUM249" s="14"/>
      <c r="LUN249" s="14"/>
      <c r="LUO249" s="14"/>
      <c r="LUP249" s="14"/>
      <c r="LUQ249" s="14"/>
      <c r="LUR249" s="14"/>
      <c r="LUS249" s="14"/>
      <c r="LUT249" s="14"/>
      <c r="LUU249" s="14"/>
      <c r="LUV249" s="14"/>
      <c r="LUW249" s="14"/>
      <c r="LUX249" s="14"/>
      <c r="LUY249" s="14"/>
      <c r="LUZ249" s="14"/>
      <c r="LVA249" s="14"/>
      <c r="LVB249" s="14"/>
      <c r="LVC249" s="14"/>
      <c r="LVD249" s="14"/>
      <c r="LVE249" s="14"/>
      <c r="LVF249" s="14"/>
      <c r="LVG249" s="14"/>
      <c r="LVH249" s="14"/>
      <c r="LVI249" s="14"/>
      <c r="LVJ249" s="14"/>
      <c r="LVK249" s="14"/>
      <c r="LVL249" s="14"/>
      <c r="LVM249" s="14"/>
      <c r="LVN249" s="14"/>
      <c r="LVO249" s="14"/>
      <c r="LVP249" s="14"/>
      <c r="LVQ249" s="14"/>
      <c r="LVR249" s="14"/>
      <c r="LVS249" s="14"/>
      <c r="LVT249" s="14"/>
      <c r="LVU249" s="14"/>
      <c r="LVV249" s="14"/>
      <c r="LVW249" s="14"/>
      <c r="LVX249" s="14"/>
      <c r="LVY249" s="14"/>
      <c r="LVZ249" s="14"/>
      <c r="LWA249" s="14"/>
      <c r="LWB249" s="14"/>
      <c r="LWC249" s="14"/>
      <c r="LWD249" s="14"/>
      <c r="LWE249" s="14"/>
      <c r="LWF249" s="14"/>
      <c r="LWG249" s="14"/>
      <c r="LWH249" s="14"/>
      <c r="LWI249" s="14"/>
      <c r="LWJ249" s="14"/>
      <c r="LWK249" s="14"/>
      <c r="LWL249" s="14"/>
      <c r="LWM249" s="14"/>
      <c r="LWN249" s="14"/>
      <c r="LWO249" s="14"/>
      <c r="LWP249" s="14"/>
      <c r="LWQ249" s="14"/>
      <c r="LWR249" s="14"/>
      <c r="LWS249" s="14"/>
      <c r="LWT249" s="14"/>
      <c r="LWU249" s="14"/>
      <c r="LWV249" s="14"/>
      <c r="LWW249" s="14"/>
      <c r="LWX249" s="14"/>
      <c r="LWY249" s="14"/>
      <c r="LWZ249" s="14"/>
      <c r="LXA249" s="14"/>
      <c r="LXB249" s="14"/>
      <c r="LXC249" s="14"/>
      <c r="LXD249" s="14"/>
      <c r="LXE249" s="14"/>
      <c r="LXF249" s="14"/>
      <c r="LXG249" s="14"/>
      <c r="LXH249" s="14"/>
      <c r="LXI249" s="14"/>
      <c r="LXJ249" s="14"/>
      <c r="LXK249" s="14"/>
      <c r="LXL249" s="14"/>
      <c r="LXM249" s="14"/>
      <c r="LXN249" s="14"/>
      <c r="LXO249" s="14"/>
      <c r="LXP249" s="14"/>
      <c r="LXQ249" s="14"/>
      <c r="LXR249" s="14"/>
      <c r="LXS249" s="14"/>
      <c r="LXT249" s="14"/>
      <c r="LXU249" s="14"/>
      <c r="LXV249" s="14"/>
      <c r="LXW249" s="14"/>
      <c r="LXX249" s="14"/>
      <c r="LXY249" s="14"/>
      <c r="LXZ249" s="14"/>
      <c r="LYA249" s="14"/>
      <c r="LYB249" s="14"/>
      <c r="LYC249" s="14"/>
      <c r="LYD249" s="14"/>
      <c r="LYE249" s="14"/>
      <c r="LYF249" s="14"/>
      <c r="LYG249" s="14"/>
      <c r="LYH249" s="14"/>
      <c r="LYI249" s="14"/>
      <c r="LYJ249" s="14"/>
      <c r="LYK249" s="14"/>
      <c r="LYL249" s="14"/>
      <c r="LYM249" s="14"/>
      <c r="LYN249" s="14"/>
      <c r="LYO249" s="14"/>
      <c r="LYP249" s="14"/>
      <c r="LYQ249" s="14"/>
      <c r="LYR249" s="14"/>
      <c r="LYS249" s="14"/>
      <c r="LYT249" s="14"/>
      <c r="LYU249" s="14"/>
      <c r="LYV249" s="14"/>
      <c r="LYW249" s="14"/>
      <c r="LYX249" s="14"/>
      <c r="LYY249" s="14"/>
      <c r="LYZ249" s="14"/>
      <c r="LZA249" s="14"/>
      <c r="LZB249" s="14"/>
      <c r="LZC249" s="14"/>
      <c r="LZD249" s="14"/>
      <c r="LZE249" s="14"/>
      <c r="LZF249" s="14"/>
      <c r="LZG249" s="14"/>
      <c r="LZH249" s="14"/>
      <c r="LZI249" s="14"/>
      <c r="LZJ249" s="14"/>
      <c r="LZK249" s="14"/>
      <c r="LZL249" s="14"/>
      <c r="LZM249" s="14"/>
      <c r="LZN249" s="14"/>
      <c r="LZO249" s="14"/>
      <c r="LZP249" s="14"/>
      <c r="LZQ249" s="14"/>
      <c r="LZR249" s="14"/>
      <c r="LZS249" s="14"/>
      <c r="LZT249" s="14"/>
      <c r="LZU249" s="14"/>
      <c r="LZV249" s="14"/>
      <c r="LZW249" s="14"/>
      <c r="LZX249" s="14"/>
      <c r="LZY249" s="14"/>
      <c r="LZZ249" s="14"/>
      <c r="MAA249" s="14"/>
      <c r="MAB249" s="14"/>
      <c r="MAC249" s="14"/>
      <c r="MAD249" s="14"/>
      <c r="MAE249" s="14"/>
      <c r="MAF249" s="14"/>
      <c r="MAG249" s="14"/>
      <c r="MAH249" s="14"/>
      <c r="MAI249" s="14"/>
      <c r="MAJ249" s="14"/>
      <c r="MAK249" s="14"/>
      <c r="MAL249" s="14"/>
      <c r="MAM249" s="14"/>
      <c r="MAN249" s="14"/>
      <c r="MAO249" s="14"/>
      <c r="MAP249" s="14"/>
      <c r="MAQ249" s="14"/>
      <c r="MAR249" s="14"/>
      <c r="MAS249" s="14"/>
      <c r="MAT249" s="14"/>
      <c r="MAU249" s="14"/>
      <c r="MAV249" s="14"/>
      <c r="MAW249" s="14"/>
      <c r="MAX249" s="14"/>
      <c r="MAY249" s="14"/>
      <c r="MAZ249" s="14"/>
      <c r="MBA249" s="14"/>
      <c r="MBB249" s="14"/>
      <c r="MBC249" s="14"/>
      <c r="MBD249" s="14"/>
      <c r="MBE249" s="14"/>
      <c r="MBF249" s="14"/>
      <c r="MBG249" s="14"/>
      <c r="MBH249" s="14"/>
      <c r="MBI249" s="14"/>
      <c r="MBJ249" s="14"/>
      <c r="MBK249" s="14"/>
      <c r="MBL249" s="14"/>
      <c r="MBM249" s="14"/>
      <c r="MBN249" s="14"/>
      <c r="MBO249" s="14"/>
      <c r="MBP249" s="14"/>
      <c r="MBQ249" s="14"/>
      <c r="MBR249" s="14"/>
      <c r="MBS249" s="14"/>
      <c r="MBT249" s="14"/>
      <c r="MBU249" s="14"/>
      <c r="MBV249" s="14"/>
      <c r="MBW249" s="14"/>
      <c r="MBX249" s="14"/>
      <c r="MBY249" s="14"/>
      <c r="MBZ249" s="14"/>
      <c r="MCA249" s="14"/>
      <c r="MCB249" s="14"/>
      <c r="MCC249" s="14"/>
      <c r="MCD249" s="14"/>
      <c r="MCE249" s="14"/>
      <c r="MCF249" s="14"/>
      <c r="MCG249" s="14"/>
      <c r="MCH249" s="14"/>
      <c r="MCI249" s="14"/>
      <c r="MCJ249" s="14"/>
      <c r="MCK249" s="14"/>
      <c r="MCL249" s="14"/>
      <c r="MCM249" s="14"/>
      <c r="MCN249" s="14"/>
      <c r="MCO249" s="14"/>
      <c r="MCP249" s="14"/>
      <c r="MCQ249" s="14"/>
      <c r="MCR249" s="14"/>
      <c r="MCS249" s="14"/>
      <c r="MCT249" s="14"/>
      <c r="MCU249" s="14"/>
      <c r="MCV249" s="14"/>
      <c r="MCW249" s="14"/>
      <c r="MCX249" s="14"/>
      <c r="MCY249" s="14"/>
      <c r="MCZ249" s="14"/>
      <c r="MDA249" s="14"/>
      <c r="MDB249" s="14"/>
      <c r="MDC249" s="14"/>
      <c r="MDD249" s="14"/>
      <c r="MDE249" s="14"/>
      <c r="MDF249" s="14"/>
      <c r="MDG249" s="14"/>
      <c r="MDH249" s="14"/>
      <c r="MDI249" s="14"/>
      <c r="MDJ249" s="14"/>
      <c r="MDK249" s="14"/>
      <c r="MDL249" s="14"/>
      <c r="MDM249" s="14"/>
      <c r="MDN249" s="14"/>
      <c r="MDO249" s="14"/>
      <c r="MDP249" s="14"/>
      <c r="MDQ249" s="14"/>
      <c r="MDR249" s="14"/>
      <c r="MDS249" s="14"/>
      <c r="MDT249" s="14"/>
      <c r="MDU249" s="14"/>
      <c r="MDV249" s="14"/>
      <c r="MDW249" s="14"/>
      <c r="MDX249" s="14"/>
      <c r="MDY249" s="14"/>
      <c r="MDZ249" s="14"/>
      <c r="MEA249" s="14"/>
      <c r="MEB249" s="14"/>
      <c r="MEC249" s="14"/>
      <c r="MED249" s="14"/>
      <c r="MEE249" s="14"/>
      <c r="MEF249" s="14"/>
      <c r="MEG249" s="14"/>
      <c r="MEH249" s="14"/>
      <c r="MEI249" s="14"/>
      <c r="MEJ249" s="14"/>
      <c r="MEK249" s="14"/>
      <c r="MEL249" s="14"/>
      <c r="MEM249" s="14"/>
      <c r="MEN249" s="14"/>
      <c r="MEO249" s="14"/>
      <c r="MEP249" s="14"/>
      <c r="MEQ249" s="14"/>
      <c r="MER249" s="14"/>
      <c r="MES249" s="14"/>
      <c r="MET249" s="14"/>
      <c r="MEU249" s="14"/>
      <c r="MEV249" s="14"/>
      <c r="MEW249" s="14"/>
      <c r="MEX249" s="14"/>
      <c r="MEY249" s="14"/>
      <c r="MEZ249" s="14"/>
      <c r="MFA249" s="14"/>
      <c r="MFB249" s="14"/>
      <c r="MFC249" s="14"/>
      <c r="MFD249" s="14"/>
      <c r="MFE249" s="14"/>
      <c r="MFF249" s="14"/>
      <c r="MFG249" s="14"/>
      <c r="MFH249" s="14"/>
      <c r="MFI249" s="14"/>
      <c r="MFJ249" s="14"/>
      <c r="MFK249" s="14"/>
      <c r="MFL249" s="14"/>
      <c r="MFM249" s="14"/>
      <c r="MFN249" s="14"/>
      <c r="MFO249" s="14"/>
      <c r="MFP249" s="14"/>
      <c r="MFQ249" s="14"/>
      <c r="MFR249" s="14"/>
      <c r="MFS249" s="14"/>
      <c r="MFT249" s="14"/>
      <c r="MFU249" s="14"/>
      <c r="MFV249" s="14"/>
      <c r="MFW249" s="14"/>
      <c r="MFX249" s="14"/>
      <c r="MFY249" s="14"/>
      <c r="MFZ249" s="14"/>
      <c r="MGA249" s="14"/>
      <c r="MGB249" s="14"/>
      <c r="MGC249" s="14"/>
      <c r="MGD249" s="14"/>
      <c r="MGE249" s="14"/>
      <c r="MGF249" s="14"/>
      <c r="MGG249" s="14"/>
      <c r="MGH249" s="14"/>
      <c r="MGI249" s="14"/>
      <c r="MGJ249" s="14"/>
      <c r="MGK249" s="14"/>
      <c r="MGL249" s="14"/>
      <c r="MGM249" s="14"/>
      <c r="MGN249" s="14"/>
      <c r="MGO249" s="14"/>
      <c r="MGP249" s="14"/>
      <c r="MGQ249" s="14"/>
      <c r="MGR249" s="14"/>
      <c r="MGS249" s="14"/>
      <c r="MGT249" s="14"/>
      <c r="MGU249" s="14"/>
      <c r="MGV249" s="14"/>
      <c r="MGW249" s="14"/>
      <c r="MGX249" s="14"/>
      <c r="MGY249" s="14"/>
      <c r="MGZ249" s="14"/>
      <c r="MHA249" s="14"/>
      <c r="MHB249" s="14"/>
      <c r="MHC249" s="14"/>
      <c r="MHD249" s="14"/>
      <c r="MHE249" s="14"/>
      <c r="MHF249" s="14"/>
      <c r="MHG249" s="14"/>
      <c r="MHH249" s="14"/>
      <c r="MHI249" s="14"/>
      <c r="MHJ249" s="14"/>
      <c r="MHK249" s="14"/>
      <c r="MHL249" s="14"/>
      <c r="MHM249" s="14"/>
      <c r="MHN249" s="14"/>
      <c r="MHO249" s="14"/>
      <c r="MHP249" s="14"/>
      <c r="MHQ249" s="14"/>
      <c r="MHR249" s="14"/>
      <c r="MHS249" s="14"/>
      <c r="MHT249" s="14"/>
      <c r="MHU249" s="14"/>
      <c r="MHV249" s="14"/>
      <c r="MHW249" s="14"/>
      <c r="MHX249" s="14"/>
      <c r="MHY249" s="14"/>
      <c r="MHZ249" s="14"/>
      <c r="MIA249" s="14"/>
      <c r="MIB249" s="14"/>
      <c r="MIC249" s="14"/>
      <c r="MID249" s="14"/>
      <c r="MIE249" s="14"/>
      <c r="MIF249" s="14"/>
      <c r="MIG249" s="14"/>
      <c r="MIH249" s="14"/>
      <c r="MII249" s="14"/>
      <c r="MIJ249" s="14"/>
      <c r="MIK249" s="14"/>
      <c r="MIL249" s="14"/>
      <c r="MIM249" s="14"/>
      <c r="MIN249" s="14"/>
      <c r="MIO249" s="14"/>
      <c r="MIP249" s="14"/>
      <c r="MIQ249" s="14"/>
      <c r="MIR249" s="14"/>
      <c r="MIS249" s="14"/>
      <c r="MIT249" s="14"/>
      <c r="MIU249" s="14"/>
      <c r="MIV249" s="14"/>
      <c r="MIW249" s="14"/>
      <c r="MIX249" s="14"/>
      <c r="MIY249" s="14"/>
      <c r="MIZ249" s="14"/>
      <c r="MJA249" s="14"/>
      <c r="MJB249" s="14"/>
      <c r="MJC249" s="14"/>
      <c r="MJD249" s="14"/>
      <c r="MJE249" s="14"/>
      <c r="MJF249" s="14"/>
      <c r="MJG249" s="14"/>
      <c r="MJH249" s="14"/>
      <c r="MJI249" s="14"/>
      <c r="MJJ249" s="14"/>
      <c r="MJK249" s="14"/>
      <c r="MJL249" s="14"/>
      <c r="MJM249" s="14"/>
      <c r="MJN249" s="14"/>
      <c r="MJO249" s="14"/>
      <c r="MJP249" s="14"/>
      <c r="MJQ249" s="14"/>
      <c r="MJR249" s="14"/>
      <c r="MJS249" s="14"/>
      <c r="MJT249" s="14"/>
      <c r="MJU249" s="14"/>
      <c r="MJV249" s="14"/>
      <c r="MJW249" s="14"/>
      <c r="MJX249" s="14"/>
      <c r="MJY249" s="14"/>
      <c r="MJZ249" s="14"/>
      <c r="MKA249" s="14"/>
      <c r="MKB249" s="14"/>
      <c r="MKC249" s="14"/>
      <c r="MKD249" s="14"/>
      <c r="MKE249" s="14"/>
      <c r="MKF249" s="14"/>
      <c r="MKG249" s="14"/>
      <c r="MKH249" s="14"/>
      <c r="MKI249" s="14"/>
      <c r="MKJ249" s="14"/>
      <c r="MKK249" s="14"/>
      <c r="MKL249" s="14"/>
      <c r="MKM249" s="14"/>
      <c r="MKN249" s="14"/>
      <c r="MKO249" s="14"/>
      <c r="MKP249" s="14"/>
      <c r="MKQ249" s="14"/>
      <c r="MKR249" s="14"/>
      <c r="MKS249" s="14"/>
      <c r="MKT249" s="14"/>
      <c r="MKU249" s="14"/>
      <c r="MKV249" s="14"/>
      <c r="MKW249" s="14"/>
      <c r="MKX249" s="14"/>
      <c r="MKY249" s="14"/>
      <c r="MKZ249" s="14"/>
      <c r="MLA249" s="14"/>
      <c r="MLB249" s="14"/>
      <c r="MLC249" s="14"/>
      <c r="MLD249" s="14"/>
      <c r="MLE249" s="14"/>
      <c r="MLF249" s="14"/>
      <c r="MLG249" s="14"/>
      <c r="MLH249" s="14"/>
      <c r="MLI249" s="14"/>
      <c r="MLJ249" s="14"/>
      <c r="MLK249" s="14"/>
      <c r="MLL249" s="14"/>
      <c r="MLM249" s="14"/>
      <c r="MLN249" s="14"/>
      <c r="MLO249" s="14"/>
      <c r="MLP249" s="14"/>
      <c r="MLQ249" s="14"/>
      <c r="MLR249" s="14"/>
      <c r="MLS249" s="14"/>
      <c r="MLT249" s="14"/>
      <c r="MLU249" s="14"/>
      <c r="MLV249" s="14"/>
      <c r="MLW249" s="14"/>
      <c r="MLX249" s="14"/>
      <c r="MLY249" s="14"/>
      <c r="MLZ249" s="14"/>
      <c r="MMA249" s="14"/>
      <c r="MMB249" s="14"/>
      <c r="MMC249" s="14"/>
      <c r="MMD249" s="14"/>
      <c r="MME249" s="14"/>
      <c r="MMF249" s="14"/>
      <c r="MMG249" s="14"/>
      <c r="MMH249" s="14"/>
      <c r="MMI249" s="14"/>
      <c r="MMJ249" s="14"/>
      <c r="MMK249" s="14"/>
      <c r="MML249" s="14"/>
      <c r="MMM249" s="14"/>
      <c r="MMN249" s="14"/>
      <c r="MMO249" s="14"/>
      <c r="MMP249" s="14"/>
      <c r="MMQ249" s="14"/>
      <c r="MMR249" s="14"/>
      <c r="MMS249" s="14"/>
      <c r="MMT249" s="14"/>
      <c r="MMU249" s="14"/>
      <c r="MMV249" s="14"/>
      <c r="MMW249" s="14"/>
      <c r="MMX249" s="14"/>
      <c r="MMY249" s="14"/>
      <c r="MMZ249" s="14"/>
      <c r="MNA249" s="14"/>
      <c r="MNB249" s="14"/>
      <c r="MNC249" s="14"/>
      <c r="MND249" s="14"/>
      <c r="MNE249" s="14"/>
      <c r="MNF249" s="14"/>
      <c r="MNG249" s="14"/>
      <c r="MNH249" s="14"/>
      <c r="MNI249" s="14"/>
      <c r="MNJ249" s="14"/>
      <c r="MNK249" s="14"/>
      <c r="MNL249" s="14"/>
      <c r="MNM249" s="14"/>
      <c r="MNN249" s="14"/>
      <c r="MNO249" s="14"/>
      <c r="MNP249" s="14"/>
      <c r="MNQ249" s="14"/>
      <c r="MNR249" s="14"/>
      <c r="MNS249" s="14"/>
      <c r="MNT249" s="14"/>
      <c r="MNU249" s="14"/>
      <c r="MNV249" s="14"/>
      <c r="MNW249" s="14"/>
      <c r="MNX249" s="14"/>
      <c r="MNY249" s="14"/>
      <c r="MNZ249" s="14"/>
      <c r="MOA249" s="14"/>
      <c r="MOB249" s="14"/>
      <c r="MOC249" s="14"/>
      <c r="MOD249" s="14"/>
      <c r="MOE249" s="14"/>
      <c r="MOF249" s="14"/>
      <c r="MOG249" s="14"/>
      <c r="MOH249" s="14"/>
      <c r="MOI249" s="14"/>
      <c r="MOJ249" s="14"/>
      <c r="MOK249" s="14"/>
      <c r="MOL249" s="14"/>
      <c r="MOM249" s="14"/>
      <c r="MON249" s="14"/>
      <c r="MOO249" s="14"/>
      <c r="MOP249" s="14"/>
      <c r="MOQ249" s="14"/>
      <c r="MOR249" s="14"/>
      <c r="MOS249" s="14"/>
      <c r="MOT249" s="14"/>
      <c r="MOU249" s="14"/>
      <c r="MOV249" s="14"/>
      <c r="MOW249" s="14"/>
      <c r="MOX249" s="14"/>
      <c r="MOY249" s="14"/>
      <c r="MOZ249" s="14"/>
      <c r="MPA249" s="14"/>
      <c r="MPB249" s="14"/>
      <c r="MPC249" s="14"/>
      <c r="MPD249" s="14"/>
      <c r="MPE249" s="14"/>
      <c r="MPF249" s="14"/>
      <c r="MPG249" s="14"/>
      <c r="MPH249" s="14"/>
      <c r="MPI249" s="14"/>
      <c r="MPJ249" s="14"/>
      <c r="MPK249" s="14"/>
      <c r="MPL249" s="14"/>
      <c r="MPM249" s="14"/>
      <c r="MPN249" s="14"/>
      <c r="MPO249" s="14"/>
      <c r="MPP249" s="14"/>
      <c r="MPQ249" s="14"/>
      <c r="MPR249" s="14"/>
      <c r="MPS249" s="14"/>
      <c r="MPT249" s="14"/>
      <c r="MPU249" s="14"/>
      <c r="MPV249" s="14"/>
      <c r="MPW249" s="14"/>
      <c r="MPX249" s="14"/>
      <c r="MPY249" s="14"/>
      <c r="MPZ249" s="14"/>
      <c r="MQA249" s="14"/>
      <c r="MQB249" s="14"/>
      <c r="MQC249" s="14"/>
      <c r="MQD249" s="14"/>
      <c r="MQE249" s="14"/>
      <c r="MQF249" s="14"/>
      <c r="MQG249" s="14"/>
      <c r="MQH249" s="14"/>
      <c r="MQI249" s="14"/>
      <c r="MQJ249" s="14"/>
      <c r="MQK249" s="14"/>
      <c r="MQL249" s="14"/>
      <c r="MQM249" s="14"/>
      <c r="MQN249" s="14"/>
      <c r="MQO249" s="14"/>
      <c r="MQP249" s="14"/>
      <c r="MQQ249" s="14"/>
      <c r="MQR249" s="14"/>
      <c r="MQS249" s="14"/>
      <c r="MQT249" s="14"/>
      <c r="MQU249" s="14"/>
      <c r="MQV249" s="14"/>
      <c r="MQW249" s="14"/>
      <c r="MQX249" s="14"/>
      <c r="MQY249" s="14"/>
      <c r="MQZ249" s="14"/>
      <c r="MRA249" s="14"/>
      <c r="MRB249" s="14"/>
      <c r="MRC249" s="14"/>
      <c r="MRD249" s="14"/>
      <c r="MRE249" s="14"/>
      <c r="MRF249" s="14"/>
      <c r="MRG249" s="14"/>
      <c r="MRH249" s="14"/>
      <c r="MRI249" s="14"/>
      <c r="MRJ249" s="14"/>
      <c r="MRK249" s="14"/>
      <c r="MRL249" s="14"/>
      <c r="MRM249" s="14"/>
      <c r="MRN249" s="14"/>
      <c r="MRO249" s="14"/>
      <c r="MRP249" s="14"/>
      <c r="MRQ249" s="14"/>
      <c r="MRR249" s="14"/>
      <c r="MRS249" s="14"/>
      <c r="MRT249" s="14"/>
      <c r="MRU249" s="14"/>
      <c r="MRV249" s="14"/>
      <c r="MRW249" s="14"/>
      <c r="MRX249" s="14"/>
      <c r="MRY249" s="14"/>
      <c r="MRZ249" s="14"/>
      <c r="MSA249" s="14"/>
      <c r="MSB249" s="14"/>
      <c r="MSC249" s="14"/>
      <c r="MSD249" s="14"/>
      <c r="MSE249" s="14"/>
      <c r="MSF249" s="14"/>
      <c r="MSG249" s="14"/>
      <c r="MSH249" s="14"/>
      <c r="MSI249" s="14"/>
      <c r="MSJ249" s="14"/>
      <c r="MSK249" s="14"/>
      <c r="MSL249" s="14"/>
      <c r="MSM249" s="14"/>
      <c r="MSN249" s="14"/>
      <c r="MSO249" s="14"/>
      <c r="MSP249" s="14"/>
      <c r="MSQ249" s="14"/>
      <c r="MSR249" s="14"/>
      <c r="MSS249" s="14"/>
      <c r="MST249" s="14"/>
      <c r="MSU249" s="14"/>
      <c r="MSV249" s="14"/>
      <c r="MSW249" s="14"/>
      <c r="MSX249" s="14"/>
      <c r="MSY249" s="14"/>
      <c r="MSZ249" s="14"/>
      <c r="MTA249" s="14"/>
      <c r="MTB249" s="14"/>
      <c r="MTC249" s="14"/>
      <c r="MTD249" s="14"/>
      <c r="MTE249" s="14"/>
      <c r="MTF249" s="14"/>
      <c r="MTG249" s="14"/>
      <c r="MTH249" s="14"/>
      <c r="MTI249" s="14"/>
      <c r="MTJ249" s="14"/>
      <c r="MTK249" s="14"/>
      <c r="MTL249" s="14"/>
      <c r="MTM249" s="14"/>
      <c r="MTN249" s="14"/>
      <c r="MTO249" s="14"/>
      <c r="MTP249" s="14"/>
      <c r="MTQ249" s="14"/>
      <c r="MTR249" s="14"/>
      <c r="MTS249" s="14"/>
      <c r="MTT249" s="14"/>
      <c r="MTU249" s="14"/>
      <c r="MTV249" s="14"/>
      <c r="MTW249" s="14"/>
      <c r="MTX249" s="14"/>
      <c r="MTY249" s="14"/>
      <c r="MTZ249" s="14"/>
      <c r="MUA249" s="14"/>
      <c r="MUB249" s="14"/>
      <c r="MUC249" s="14"/>
      <c r="MUD249" s="14"/>
      <c r="MUE249" s="14"/>
      <c r="MUF249" s="14"/>
      <c r="MUG249" s="14"/>
      <c r="MUH249" s="14"/>
      <c r="MUI249" s="14"/>
      <c r="MUJ249" s="14"/>
      <c r="MUK249" s="14"/>
      <c r="MUL249" s="14"/>
      <c r="MUM249" s="14"/>
      <c r="MUN249" s="14"/>
      <c r="MUO249" s="14"/>
      <c r="MUP249" s="14"/>
      <c r="MUQ249" s="14"/>
      <c r="MUR249" s="14"/>
      <c r="MUS249" s="14"/>
      <c r="MUT249" s="14"/>
      <c r="MUU249" s="14"/>
      <c r="MUV249" s="14"/>
      <c r="MUW249" s="14"/>
      <c r="MUX249" s="14"/>
      <c r="MUY249" s="14"/>
      <c r="MUZ249" s="14"/>
      <c r="MVA249" s="14"/>
      <c r="MVB249" s="14"/>
      <c r="MVC249" s="14"/>
      <c r="MVD249" s="14"/>
      <c r="MVE249" s="14"/>
      <c r="MVF249" s="14"/>
      <c r="MVG249" s="14"/>
      <c r="MVH249" s="14"/>
      <c r="MVI249" s="14"/>
      <c r="MVJ249" s="14"/>
      <c r="MVK249" s="14"/>
      <c r="MVL249" s="14"/>
      <c r="MVM249" s="14"/>
      <c r="MVN249" s="14"/>
      <c r="MVO249" s="14"/>
      <c r="MVP249" s="14"/>
      <c r="MVQ249" s="14"/>
      <c r="MVR249" s="14"/>
      <c r="MVS249" s="14"/>
      <c r="MVT249" s="14"/>
      <c r="MVU249" s="14"/>
      <c r="MVV249" s="14"/>
      <c r="MVW249" s="14"/>
      <c r="MVX249" s="14"/>
      <c r="MVY249" s="14"/>
      <c r="MVZ249" s="14"/>
      <c r="MWA249" s="14"/>
      <c r="MWB249" s="14"/>
      <c r="MWC249" s="14"/>
      <c r="MWD249" s="14"/>
      <c r="MWE249" s="14"/>
      <c r="MWF249" s="14"/>
      <c r="MWG249" s="14"/>
      <c r="MWH249" s="14"/>
      <c r="MWI249" s="14"/>
      <c r="MWJ249" s="14"/>
      <c r="MWK249" s="14"/>
      <c r="MWL249" s="14"/>
      <c r="MWM249" s="14"/>
      <c r="MWN249" s="14"/>
      <c r="MWO249" s="14"/>
      <c r="MWP249" s="14"/>
      <c r="MWQ249" s="14"/>
      <c r="MWR249" s="14"/>
      <c r="MWS249" s="14"/>
      <c r="MWT249" s="14"/>
      <c r="MWU249" s="14"/>
      <c r="MWV249" s="14"/>
      <c r="MWW249" s="14"/>
      <c r="MWX249" s="14"/>
      <c r="MWY249" s="14"/>
      <c r="MWZ249" s="14"/>
      <c r="MXA249" s="14"/>
      <c r="MXB249" s="14"/>
      <c r="MXC249" s="14"/>
      <c r="MXD249" s="14"/>
      <c r="MXE249" s="14"/>
      <c r="MXF249" s="14"/>
      <c r="MXG249" s="14"/>
      <c r="MXH249" s="14"/>
      <c r="MXI249" s="14"/>
      <c r="MXJ249" s="14"/>
      <c r="MXK249" s="14"/>
      <c r="MXL249" s="14"/>
      <c r="MXM249" s="14"/>
      <c r="MXN249" s="14"/>
      <c r="MXO249" s="14"/>
      <c r="MXP249" s="14"/>
      <c r="MXQ249" s="14"/>
      <c r="MXR249" s="14"/>
      <c r="MXS249" s="14"/>
      <c r="MXT249" s="14"/>
      <c r="MXU249" s="14"/>
      <c r="MXV249" s="14"/>
      <c r="MXW249" s="14"/>
      <c r="MXX249" s="14"/>
      <c r="MXY249" s="14"/>
      <c r="MXZ249" s="14"/>
      <c r="MYA249" s="14"/>
      <c r="MYB249" s="14"/>
      <c r="MYC249" s="14"/>
      <c r="MYD249" s="14"/>
      <c r="MYE249" s="14"/>
      <c r="MYF249" s="14"/>
      <c r="MYG249" s="14"/>
      <c r="MYH249" s="14"/>
      <c r="MYI249" s="14"/>
      <c r="MYJ249" s="14"/>
      <c r="MYK249" s="14"/>
      <c r="MYL249" s="14"/>
      <c r="MYM249" s="14"/>
      <c r="MYN249" s="14"/>
      <c r="MYO249" s="14"/>
      <c r="MYP249" s="14"/>
      <c r="MYQ249" s="14"/>
      <c r="MYR249" s="14"/>
      <c r="MYS249" s="14"/>
      <c r="MYT249" s="14"/>
      <c r="MYU249" s="14"/>
      <c r="MYV249" s="14"/>
      <c r="MYW249" s="14"/>
      <c r="MYX249" s="14"/>
      <c r="MYY249" s="14"/>
      <c r="MYZ249" s="14"/>
      <c r="MZA249" s="14"/>
      <c r="MZB249" s="14"/>
      <c r="MZC249" s="14"/>
      <c r="MZD249" s="14"/>
      <c r="MZE249" s="14"/>
      <c r="MZF249" s="14"/>
      <c r="MZG249" s="14"/>
      <c r="MZH249" s="14"/>
      <c r="MZI249" s="14"/>
      <c r="MZJ249" s="14"/>
      <c r="MZK249" s="14"/>
      <c r="MZL249" s="14"/>
      <c r="MZM249" s="14"/>
      <c r="MZN249" s="14"/>
      <c r="MZO249" s="14"/>
      <c r="MZP249" s="14"/>
      <c r="MZQ249" s="14"/>
      <c r="MZR249" s="14"/>
      <c r="MZS249" s="14"/>
      <c r="MZT249" s="14"/>
      <c r="MZU249" s="14"/>
      <c r="MZV249" s="14"/>
      <c r="MZW249" s="14"/>
      <c r="MZX249" s="14"/>
      <c r="MZY249" s="14"/>
      <c r="MZZ249" s="14"/>
      <c r="NAA249" s="14"/>
      <c r="NAB249" s="14"/>
      <c r="NAC249" s="14"/>
      <c r="NAD249" s="14"/>
      <c r="NAE249" s="14"/>
      <c r="NAF249" s="14"/>
      <c r="NAG249" s="14"/>
      <c r="NAH249" s="14"/>
      <c r="NAI249" s="14"/>
      <c r="NAJ249" s="14"/>
      <c r="NAK249" s="14"/>
      <c r="NAL249" s="14"/>
      <c r="NAM249" s="14"/>
      <c r="NAN249" s="14"/>
      <c r="NAO249" s="14"/>
      <c r="NAP249" s="14"/>
      <c r="NAQ249" s="14"/>
      <c r="NAR249" s="14"/>
      <c r="NAS249" s="14"/>
      <c r="NAT249" s="14"/>
      <c r="NAU249" s="14"/>
      <c r="NAV249" s="14"/>
      <c r="NAW249" s="14"/>
      <c r="NAX249" s="14"/>
      <c r="NAY249" s="14"/>
      <c r="NAZ249" s="14"/>
      <c r="NBA249" s="14"/>
      <c r="NBB249" s="14"/>
      <c r="NBC249" s="14"/>
      <c r="NBD249" s="14"/>
      <c r="NBE249" s="14"/>
      <c r="NBF249" s="14"/>
      <c r="NBG249" s="14"/>
      <c r="NBH249" s="14"/>
      <c r="NBI249" s="14"/>
      <c r="NBJ249" s="14"/>
      <c r="NBK249" s="14"/>
      <c r="NBL249" s="14"/>
      <c r="NBM249" s="14"/>
      <c r="NBN249" s="14"/>
      <c r="NBO249" s="14"/>
      <c r="NBP249" s="14"/>
      <c r="NBQ249" s="14"/>
      <c r="NBR249" s="14"/>
      <c r="NBS249" s="14"/>
      <c r="NBT249" s="14"/>
      <c r="NBU249" s="14"/>
      <c r="NBV249" s="14"/>
      <c r="NBW249" s="14"/>
      <c r="NBX249" s="14"/>
      <c r="NBY249" s="14"/>
      <c r="NBZ249" s="14"/>
      <c r="NCA249" s="14"/>
      <c r="NCB249" s="14"/>
      <c r="NCC249" s="14"/>
      <c r="NCD249" s="14"/>
      <c r="NCE249" s="14"/>
      <c r="NCF249" s="14"/>
      <c r="NCG249" s="14"/>
      <c r="NCH249" s="14"/>
      <c r="NCI249" s="14"/>
      <c r="NCJ249" s="14"/>
      <c r="NCK249" s="14"/>
      <c r="NCL249" s="14"/>
      <c r="NCM249" s="14"/>
      <c r="NCN249" s="14"/>
      <c r="NCO249" s="14"/>
      <c r="NCP249" s="14"/>
      <c r="NCQ249" s="14"/>
      <c r="NCR249" s="14"/>
      <c r="NCS249" s="14"/>
      <c r="NCT249" s="14"/>
      <c r="NCU249" s="14"/>
      <c r="NCV249" s="14"/>
      <c r="NCW249" s="14"/>
      <c r="NCX249" s="14"/>
      <c r="NCY249" s="14"/>
      <c r="NCZ249" s="14"/>
      <c r="NDA249" s="14"/>
      <c r="NDB249" s="14"/>
      <c r="NDC249" s="14"/>
      <c r="NDD249" s="14"/>
      <c r="NDE249" s="14"/>
      <c r="NDF249" s="14"/>
      <c r="NDG249" s="14"/>
      <c r="NDH249" s="14"/>
      <c r="NDI249" s="14"/>
      <c r="NDJ249" s="14"/>
      <c r="NDK249" s="14"/>
      <c r="NDL249" s="14"/>
      <c r="NDM249" s="14"/>
      <c r="NDN249" s="14"/>
      <c r="NDO249" s="14"/>
      <c r="NDP249" s="14"/>
      <c r="NDQ249" s="14"/>
      <c r="NDR249" s="14"/>
      <c r="NDS249" s="14"/>
      <c r="NDT249" s="14"/>
      <c r="NDU249" s="14"/>
      <c r="NDV249" s="14"/>
      <c r="NDW249" s="14"/>
      <c r="NDX249" s="14"/>
      <c r="NDY249" s="14"/>
      <c r="NDZ249" s="14"/>
      <c r="NEA249" s="14"/>
      <c r="NEB249" s="14"/>
      <c r="NEC249" s="14"/>
      <c r="NED249" s="14"/>
      <c r="NEE249" s="14"/>
      <c r="NEF249" s="14"/>
      <c r="NEG249" s="14"/>
      <c r="NEH249" s="14"/>
      <c r="NEI249" s="14"/>
      <c r="NEJ249" s="14"/>
      <c r="NEK249" s="14"/>
      <c r="NEL249" s="14"/>
      <c r="NEM249" s="14"/>
      <c r="NEN249" s="14"/>
      <c r="NEO249" s="14"/>
      <c r="NEP249" s="14"/>
      <c r="NEQ249" s="14"/>
      <c r="NER249" s="14"/>
      <c r="NES249" s="14"/>
      <c r="NET249" s="14"/>
      <c r="NEU249" s="14"/>
      <c r="NEV249" s="14"/>
      <c r="NEW249" s="14"/>
      <c r="NEX249" s="14"/>
      <c r="NEY249" s="14"/>
      <c r="NEZ249" s="14"/>
      <c r="NFA249" s="14"/>
      <c r="NFB249" s="14"/>
      <c r="NFC249" s="14"/>
      <c r="NFD249" s="14"/>
      <c r="NFE249" s="14"/>
      <c r="NFF249" s="14"/>
      <c r="NFG249" s="14"/>
      <c r="NFH249" s="14"/>
      <c r="NFI249" s="14"/>
      <c r="NFJ249" s="14"/>
      <c r="NFK249" s="14"/>
      <c r="NFL249" s="14"/>
      <c r="NFM249" s="14"/>
      <c r="NFN249" s="14"/>
      <c r="NFO249" s="14"/>
      <c r="NFP249" s="14"/>
      <c r="NFQ249" s="14"/>
      <c r="NFR249" s="14"/>
      <c r="NFS249" s="14"/>
      <c r="NFT249" s="14"/>
      <c r="NFU249" s="14"/>
      <c r="NFV249" s="14"/>
      <c r="NFW249" s="14"/>
      <c r="NFX249" s="14"/>
      <c r="NFY249" s="14"/>
      <c r="NFZ249" s="14"/>
      <c r="NGA249" s="14"/>
      <c r="NGB249" s="14"/>
      <c r="NGC249" s="14"/>
      <c r="NGD249" s="14"/>
      <c r="NGE249" s="14"/>
      <c r="NGF249" s="14"/>
      <c r="NGG249" s="14"/>
      <c r="NGH249" s="14"/>
      <c r="NGI249" s="14"/>
      <c r="NGJ249" s="14"/>
      <c r="NGK249" s="14"/>
      <c r="NGL249" s="14"/>
      <c r="NGM249" s="14"/>
      <c r="NGN249" s="14"/>
      <c r="NGO249" s="14"/>
      <c r="NGP249" s="14"/>
      <c r="NGQ249" s="14"/>
      <c r="NGR249" s="14"/>
      <c r="NGS249" s="14"/>
      <c r="NGT249" s="14"/>
      <c r="NGU249" s="14"/>
      <c r="NGV249" s="14"/>
      <c r="NGW249" s="14"/>
      <c r="NGX249" s="14"/>
      <c r="NGY249" s="14"/>
      <c r="NGZ249" s="14"/>
      <c r="NHA249" s="14"/>
      <c r="NHB249" s="14"/>
      <c r="NHC249" s="14"/>
      <c r="NHD249" s="14"/>
      <c r="NHE249" s="14"/>
      <c r="NHF249" s="14"/>
      <c r="NHG249" s="14"/>
      <c r="NHH249" s="14"/>
      <c r="NHI249" s="14"/>
      <c r="NHJ249" s="14"/>
      <c r="NHK249" s="14"/>
      <c r="NHL249" s="14"/>
      <c r="NHM249" s="14"/>
      <c r="NHN249" s="14"/>
      <c r="NHO249" s="14"/>
      <c r="NHP249" s="14"/>
      <c r="NHQ249" s="14"/>
      <c r="NHR249" s="14"/>
      <c r="NHS249" s="14"/>
      <c r="NHT249" s="14"/>
      <c r="NHU249" s="14"/>
      <c r="NHV249" s="14"/>
      <c r="NHW249" s="14"/>
      <c r="NHX249" s="14"/>
      <c r="NHY249" s="14"/>
      <c r="NHZ249" s="14"/>
      <c r="NIA249" s="14"/>
      <c r="NIB249" s="14"/>
      <c r="NIC249" s="14"/>
      <c r="NID249" s="14"/>
      <c r="NIE249" s="14"/>
      <c r="NIF249" s="14"/>
      <c r="NIG249" s="14"/>
      <c r="NIH249" s="14"/>
      <c r="NII249" s="14"/>
      <c r="NIJ249" s="14"/>
      <c r="NIK249" s="14"/>
      <c r="NIL249" s="14"/>
      <c r="NIM249" s="14"/>
      <c r="NIN249" s="14"/>
      <c r="NIO249" s="14"/>
      <c r="NIP249" s="14"/>
      <c r="NIQ249" s="14"/>
      <c r="NIR249" s="14"/>
      <c r="NIS249" s="14"/>
      <c r="NIT249" s="14"/>
      <c r="NIU249" s="14"/>
      <c r="NIV249" s="14"/>
      <c r="NIW249" s="14"/>
      <c r="NIX249" s="14"/>
      <c r="NIY249" s="14"/>
      <c r="NIZ249" s="14"/>
      <c r="NJA249" s="14"/>
      <c r="NJB249" s="14"/>
      <c r="NJC249" s="14"/>
      <c r="NJD249" s="14"/>
      <c r="NJE249" s="14"/>
      <c r="NJF249" s="14"/>
      <c r="NJG249" s="14"/>
      <c r="NJH249" s="14"/>
      <c r="NJI249" s="14"/>
      <c r="NJJ249" s="14"/>
      <c r="NJK249" s="14"/>
      <c r="NJL249" s="14"/>
      <c r="NJM249" s="14"/>
      <c r="NJN249" s="14"/>
      <c r="NJO249" s="14"/>
      <c r="NJP249" s="14"/>
      <c r="NJQ249" s="14"/>
      <c r="NJR249" s="14"/>
      <c r="NJS249" s="14"/>
      <c r="NJT249" s="14"/>
      <c r="NJU249" s="14"/>
      <c r="NJV249" s="14"/>
      <c r="NJW249" s="14"/>
      <c r="NJX249" s="14"/>
      <c r="NJY249" s="14"/>
      <c r="NJZ249" s="14"/>
      <c r="NKA249" s="14"/>
      <c r="NKB249" s="14"/>
      <c r="NKC249" s="14"/>
      <c r="NKD249" s="14"/>
      <c r="NKE249" s="14"/>
      <c r="NKF249" s="14"/>
      <c r="NKG249" s="14"/>
      <c r="NKH249" s="14"/>
      <c r="NKI249" s="14"/>
      <c r="NKJ249" s="14"/>
      <c r="NKK249" s="14"/>
      <c r="NKL249" s="14"/>
      <c r="NKM249" s="14"/>
      <c r="NKN249" s="14"/>
      <c r="NKO249" s="14"/>
      <c r="NKP249" s="14"/>
      <c r="NKQ249" s="14"/>
      <c r="NKR249" s="14"/>
      <c r="NKS249" s="14"/>
      <c r="NKT249" s="14"/>
      <c r="NKU249" s="14"/>
      <c r="NKV249" s="14"/>
      <c r="NKW249" s="14"/>
      <c r="NKX249" s="14"/>
      <c r="NKY249" s="14"/>
      <c r="NKZ249" s="14"/>
      <c r="NLA249" s="14"/>
      <c r="NLB249" s="14"/>
      <c r="NLC249" s="14"/>
      <c r="NLD249" s="14"/>
      <c r="NLE249" s="14"/>
      <c r="NLF249" s="14"/>
      <c r="NLG249" s="14"/>
      <c r="NLH249" s="14"/>
      <c r="NLI249" s="14"/>
      <c r="NLJ249" s="14"/>
      <c r="NLK249" s="14"/>
      <c r="NLL249" s="14"/>
      <c r="NLM249" s="14"/>
      <c r="NLN249" s="14"/>
      <c r="NLO249" s="14"/>
      <c r="NLP249" s="14"/>
      <c r="NLQ249" s="14"/>
      <c r="NLR249" s="14"/>
      <c r="NLS249" s="14"/>
      <c r="NLT249" s="14"/>
      <c r="NLU249" s="14"/>
      <c r="NLV249" s="14"/>
      <c r="NLW249" s="14"/>
      <c r="NLX249" s="14"/>
      <c r="NLY249" s="14"/>
      <c r="NLZ249" s="14"/>
      <c r="NMA249" s="14"/>
      <c r="NMB249" s="14"/>
      <c r="NMC249" s="14"/>
      <c r="NMD249" s="14"/>
      <c r="NME249" s="14"/>
      <c r="NMF249" s="14"/>
      <c r="NMG249" s="14"/>
      <c r="NMH249" s="14"/>
      <c r="NMI249" s="14"/>
      <c r="NMJ249" s="14"/>
      <c r="NMK249" s="14"/>
      <c r="NML249" s="14"/>
      <c r="NMM249" s="14"/>
      <c r="NMN249" s="14"/>
      <c r="NMO249" s="14"/>
      <c r="NMP249" s="14"/>
      <c r="NMQ249" s="14"/>
      <c r="NMR249" s="14"/>
      <c r="NMS249" s="14"/>
      <c r="NMT249" s="14"/>
      <c r="NMU249" s="14"/>
      <c r="NMV249" s="14"/>
      <c r="NMW249" s="14"/>
      <c r="NMX249" s="14"/>
      <c r="NMY249" s="14"/>
      <c r="NMZ249" s="14"/>
      <c r="NNA249" s="14"/>
      <c r="NNB249" s="14"/>
      <c r="NNC249" s="14"/>
      <c r="NND249" s="14"/>
      <c r="NNE249" s="14"/>
      <c r="NNF249" s="14"/>
      <c r="NNG249" s="14"/>
      <c r="NNH249" s="14"/>
      <c r="NNI249" s="14"/>
      <c r="NNJ249" s="14"/>
      <c r="NNK249" s="14"/>
      <c r="NNL249" s="14"/>
      <c r="NNM249" s="14"/>
      <c r="NNN249" s="14"/>
      <c r="NNO249" s="14"/>
      <c r="NNP249" s="14"/>
      <c r="NNQ249" s="14"/>
      <c r="NNR249" s="14"/>
      <c r="NNS249" s="14"/>
      <c r="NNT249" s="14"/>
      <c r="NNU249" s="14"/>
      <c r="NNV249" s="14"/>
      <c r="NNW249" s="14"/>
      <c r="NNX249" s="14"/>
      <c r="NNY249" s="14"/>
      <c r="NNZ249" s="14"/>
      <c r="NOA249" s="14"/>
      <c r="NOB249" s="14"/>
      <c r="NOC249" s="14"/>
      <c r="NOD249" s="14"/>
      <c r="NOE249" s="14"/>
      <c r="NOF249" s="14"/>
      <c r="NOG249" s="14"/>
      <c r="NOH249" s="14"/>
      <c r="NOI249" s="14"/>
      <c r="NOJ249" s="14"/>
      <c r="NOK249" s="14"/>
      <c r="NOL249" s="14"/>
      <c r="NOM249" s="14"/>
      <c r="NON249" s="14"/>
      <c r="NOO249" s="14"/>
      <c r="NOP249" s="14"/>
      <c r="NOQ249" s="14"/>
      <c r="NOR249" s="14"/>
      <c r="NOS249" s="14"/>
      <c r="NOT249" s="14"/>
      <c r="NOU249" s="14"/>
      <c r="NOV249" s="14"/>
      <c r="NOW249" s="14"/>
      <c r="NOX249" s="14"/>
      <c r="NOY249" s="14"/>
      <c r="NOZ249" s="14"/>
      <c r="NPA249" s="14"/>
      <c r="NPB249" s="14"/>
      <c r="NPC249" s="14"/>
      <c r="NPD249" s="14"/>
      <c r="NPE249" s="14"/>
      <c r="NPF249" s="14"/>
      <c r="NPG249" s="14"/>
      <c r="NPH249" s="14"/>
      <c r="NPI249" s="14"/>
      <c r="NPJ249" s="14"/>
      <c r="NPK249" s="14"/>
      <c r="NPL249" s="14"/>
      <c r="NPM249" s="14"/>
      <c r="NPN249" s="14"/>
      <c r="NPO249" s="14"/>
      <c r="NPP249" s="14"/>
      <c r="NPQ249" s="14"/>
      <c r="NPR249" s="14"/>
      <c r="NPS249" s="14"/>
      <c r="NPT249" s="14"/>
      <c r="NPU249" s="14"/>
      <c r="NPV249" s="14"/>
      <c r="NPW249" s="14"/>
      <c r="NPX249" s="14"/>
      <c r="NPY249" s="14"/>
      <c r="NPZ249" s="14"/>
      <c r="NQA249" s="14"/>
      <c r="NQB249" s="14"/>
      <c r="NQC249" s="14"/>
      <c r="NQD249" s="14"/>
      <c r="NQE249" s="14"/>
      <c r="NQF249" s="14"/>
      <c r="NQG249" s="14"/>
      <c r="NQH249" s="14"/>
      <c r="NQI249" s="14"/>
      <c r="NQJ249" s="14"/>
      <c r="NQK249" s="14"/>
      <c r="NQL249" s="14"/>
      <c r="NQM249" s="14"/>
      <c r="NQN249" s="14"/>
      <c r="NQO249" s="14"/>
      <c r="NQP249" s="14"/>
      <c r="NQQ249" s="14"/>
      <c r="NQR249" s="14"/>
      <c r="NQS249" s="14"/>
      <c r="NQT249" s="14"/>
      <c r="NQU249" s="14"/>
      <c r="NQV249" s="14"/>
      <c r="NQW249" s="14"/>
      <c r="NQX249" s="14"/>
      <c r="NQY249" s="14"/>
      <c r="NQZ249" s="14"/>
      <c r="NRA249" s="14"/>
      <c r="NRB249" s="14"/>
      <c r="NRC249" s="14"/>
      <c r="NRD249" s="14"/>
      <c r="NRE249" s="14"/>
      <c r="NRF249" s="14"/>
      <c r="NRG249" s="14"/>
      <c r="NRH249" s="14"/>
      <c r="NRI249" s="14"/>
      <c r="NRJ249" s="14"/>
      <c r="NRK249" s="14"/>
      <c r="NRL249" s="14"/>
      <c r="NRM249" s="14"/>
      <c r="NRN249" s="14"/>
      <c r="NRO249" s="14"/>
      <c r="NRP249" s="14"/>
      <c r="NRQ249" s="14"/>
      <c r="NRR249" s="14"/>
      <c r="NRS249" s="14"/>
      <c r="NRT249" s="14"/>
      <c r="NRU249" s="14"/>
      <c r="NRV249" s="14"/>
      <c r="NRW249" s="14"/>
      <c r="NRX249" s="14"/>
      <c r="NRY249" s="14"/>
      <c r="NRZ249" s="14"/>
      <c r="NSA249" s="14"/>
      <c r="NSB249" s="14"/>
      <c r="NSC249" s="14"/>
      <c r="NSD249" s="14"/>
      <c r="NSE249" s="14"/>
      <c r="NSF249" s="14"/>
      <c r="NSG249" s="14"/>
      <c r="NSH249" s="14"/>
      <c r="NSI249" s="14"/>
      <c r="NSJ249" s="14"/>
      <c r="NSK249" s="14"/>
      <c r="NSL249" s="14"/>
      <c r="NSM249" s="14"/>
      <c r="NSN249" s="14"/>
      <c r="NSO249" s="14"/>
      <c r="NSP249" s="14"/>
      <c r="NSQ249" s="14"/>
      <c r="NSR249" s="14"/>
      <c r="NSS249" s="14"/>
      <c r="NST249" s="14"/>
      <c r="NSU249" s="14"/>
      <c r="NSV249" s="14"/>
      <c r="NSW249" s="14"/>
      <c r="NSX249" s="14"/>
      <c r="NSY249" s="14"/>
      <c r="NSZ249" s="14"/>
      <c r="NTA249" s="14"/>
      <c r="NTB249" s="14"/>
      <c r="NTC249" s="14"/>
      <c r="NTD249" s="14"/>
      <c r="NTE249" s="14"/>
      <c r="NTF249" s="14"/>
      <c r="NTG249" s="14"/>
      <c r="NTH249" s="14"/>
      <c r="NTI249" s="14"/>
      <c r="NTJ249" s="14"/>
      <c r="NTK249" s="14"/>
      <c r="NTL249" s="14"/>
      <c r="NTM249" s="14"/>
      <c r="NTN249" s="14"/>
      <c r="NTO249" s="14"/>
      <c r="NTP249" s="14"/>
      <c r="NTQ249" s="14"/>
      <c r="NTR249" s="14"/>
      <c r="NTS249" s="14"/>
      <c r="NTT249" s="14"/>
      <c r="NTU249" s="14"/>
      <c r="NTV249" s="14"/>
      <c r="NTW249" s="14"/>
      <c r="NTX249" s="14"/>
      <c r="NTY249" s="14"/>
      <c r="NTZ249" s="14"/>
      <c r="NUA249" s="14"/>
      <c r="NUB249" s="14"/>
      <c r="NUC249" s="14"/>
      <c r="NUD249" s="14"/>
      <c r="NUE249" s="14"/>
      <c r="NUF249" s="14"/>
      <c r="NUG249" s="14"/>
      <c r="NUH249" s="14"/>
      <c r="NUI249" s="14"/>
      <c r="NUJ249" s="14"/>
      <c r="NUK249" s="14"/>
      <c r="NUL249" s="14"/>
      <c r="NUM249" s="14"/>
      <c r="NUN249" s="14"/>
      <c r="NUO249" s="14"/>
      <c r="NUP249" s="14"/>
      <c r="NUQ249" s="14"/>
      <c r="NUR249" s="14"/>
      <c r="NUS249" s="14"/>
      <c r="NUT249" s="14"/>
      <c r="NUU249" s="14"/>
      <c r="NUV249" s="14"/>
      <c r="NUW249" s="14"/>
      <c r="NUX249" s="14"/>
      <c r="NUY249" s="14"/>
      <c r="NUZ249" s="14"/>
      <c r="NVA249" s="14"/>
      <c r="NVB249" s="14"/>
      <c r="NVC249" s="14"/>
      <c r="NVD249" s="14"/>
      <c r="NVE249" s="14"/>
      <c r="NVF249" s="14"/>
      <c r="NVG249" s="14"/>
      <c r="NVH249" s="14"/>
      <c r="NVI249" s="14"/>
      <c r="NVJ249" s="14"/>
      <c r="NVK249" s="14"/>
      <c r="NVL249" s="14"/>
      <c r="NVM249" s="14"/>
      <c r="NVN249" s="14"/>
      <c r="NVO249" s="14"/>
      <c r="NVP249" s="14"/>
      <c r="NVQ249" s="14"/>
      <c r="NVR249" s="14"/>
      <c r="NVS249" s="14"/>
      <c r="NVT249" s="14"/>
      <c r="NVU249" s="14"/>
      <c r="NVV249" s="14"/>
      <c r="NVW249" s="14"/>
      <c r="NVX249" s="14"/>
      <c r="NVY249" s="14"/>
      <c r="NVZ249" s="14"/>
      <c r="NWA249" s="14"/>
      <c r="NWB249" s="14"/>
      <c r="NWC249" s="14"/>
      <c r="NWD249" s="14"/>
      <c r="NWE249" s="14"/>
      <c r="NWF249" s="14"/>
      <c r="NWG249" s="14"/>
      <c r="NWH249" s="14"/>
      <c r="NWI249" s="14"/>
      <c r="NWJ249" s="14"/>
      <c r="NWK249" s="14"/>
      <c r="NWL249" s="14"/>
      <c r="NWM249" s="14"/>
      <c r="NWN249" s="14"/>
      <c r="NWO249" s="14"/>
      <c r="NWP249" s="14"/>
      <c r="NWQ249" s="14"/>
      <c r="NWR249" s="14"/>
      <c r="NWS249" s="14"/>
      <c r="NWT249" s="14"/>
      <c r="NWU249" s="14"/>
      <c r="NWV249" s="14"/>
      <c r="NWW249" s="14"/>
      <c r="NWX249" s="14"/>
      <c r="NWY249" s="14"/>
      <c r="NWZ249" s="14"/>
      <c r="NXA249" s="14"/>
      <c r="NXB249" s="14"/>
      <c r="NXC249" s="14"/>
      <c r="NXD249" s="14"/>
      <c r="NXE249" s="14"/>
      <c r="NXF249" s="14"/>
      <c r="NXG249" s="14"/>
      <c r="NXH249" s="14"/>
      <c r="NXI249" s="14"/>
      <c r="NXJ249" s="14"/>
      <c r="NXK249" s="14"/>
      <c r="NXL249" s="14"/>
      <c r="NXM249" s="14"/>
      <c r="NXN249" s="14"/>
      <c r="NXO249" s="14"/>
      <c r="NXP249" s="14"/>
      <c r="NXQ249" s="14"/>
      <c r="NXR249" s="14"/>
      <c r="NXS249" s="14"/>
      <c r="NXT249" s="14"/>
      <c r="NXU249" s="14"/>
      <c r="NXV249" s="14"/>
      <c r="NXW249" s="14"/>
      <c r="NXX249" s="14"/>
      <c r="NXY249" s="14"/>
      <c r="NXZ249" s="14"/>
      <c r="NYA249" s="14"/>
      <c r="NYB249" s="14"/>
      <c r="NYC249" s="14"/>
      <c r="NYD249" s="14"/>
      <c r="NYE249" s="14"/>
      <c r="NYF249" s="14"/>
      <c r="NYG249" s="14"/>
      <c r="NYH249" s="14"/>
      <c r="NYI249" s="14"/>
      <c r="NYJ249" s="14"/>
      <c r="NYK249" s="14"/>
      <c r="NYL249" s="14"/>
      <c r="NYM249" s="14"/>
      <c r="NYN249" s="14"/>
      <c r="NYO249" s="14"/>
      <c r="NYP249" s="14"/>
      <c r="NYQ249" s="14"/>
      <c r="NYR249" s="14"/>
      <c r="NYS249" s="14"/>
      <c r="NYT249" s="14"/>
      <c r="NYU249" s="14"/>
      <c r="NYV249" s="14"/>
      <c r="NYW249" s="14"/>
      <c r="NYX249" s="14"/>
      <c r="NYY249" s="14"/>
      <c r="NYZ249" s="14"/>
      <c r="NZA249" s="14"/>
      <c r="NZB249" s="14"/>
      <c r="NZC249" s="14"/>
      <c r="NZD249" s="14"/>
      <c r="NZE249" s="14"/>
      <c r="NZF249" s="14"/>
      <c r="NZG249" s="14"/>
      <c r="NZH249" s="14"/>
      <c r="NZI249" s="14"/>
      <c r="NZJ249" s="14"/>
      <c r="NZK249" s="14"/>
      <c r="NZL249" s="14"/>
      <c r="NZM249" s="14"/>
      <c r="NZN249" s="14"/>
      <c r="NZO249" s="14"/>
      <c r="NZP249" s="14"/>
      <c r="NZQ249" s="14"/>
      <c r="NZR249" s="14"/>
      <c r="NZS249" s="14"/>
      <c r="NZT249" s="14"/>
      <c r="NZU249" s="14"/>
      <c r="NZV249" s="14"/>
      <c r="NZW249" s="14"/>
      <c r="NZX249" s="14"/>
      <c r="NZY249" s="14"/>
      <c r="NZZ249" s="14"/>
      <c r="OAA249" s="14"/>
      <c r="OAB249" s="14"/>
      <c r="OAC249" s="14"/>
      <c r="OAD249" s="14"/>
      <c r="OAE249" s="14"/>
      <c r="OAF249" s="14"/>
      <c r="OAG249" s="14"/>
      <c r="OAH249" s="14"/>
      <c r="OAI249" s="14"/>
      <c r="OAJ249" s="14"/>
      <c r="OAK249" s="14"/>
      <c r="OAL249" s="14"/>
      <c r="OAM249" s="14"/>
      <c r="OAN249" s="14"/>
      <c r="OAO249" s="14"/>
      <c r="OAP249" s="14"/>
      <c r="OAQ249" s="14"/>
      <c r="OAR249" s="14"/>
      <c r="OAS249" s="14"/>
      <c r="OAT249" s="14"/>
      <c r="OAU249" s="14"/>
      <c r="OAV249" s="14"/>
      <c r="OAW249" s="14"/>
      <c r="OAX249" s="14"/>
      <c r="OAY249" s="14"/>
      <c r="OAZ249" s="14"/>
      <c r="OBA249" s="14"/>
      <c r="OBB249" s="14"/>
      <c r="OBC249" s="14"/>
      <c r="OBD249" s="14"/>
      <c r="OBE249" s="14"/>
      <c r="OBF249" s="14"/>
      <c r="OBG249" s="14"/>
      <c r="OBH249" s="14"/>
      <c r="OBI249" s="14"/>
      <c r="OBJ249" s="14"/>
      <c r="OBK249" s="14"/>
      <c r="OBL249" s="14"/>
      <c r="OBM249" s="14"/>
      <c r="OBN249" s="14"/>
      <c r="OBO249" s="14"/>
      <c r="OBP249" s="14"/>
      <c r="OBQ249" s="14"/>
      <c r="OBR249" s="14"/>
      <c r="OBS249" s="14"/>
      <c r="OBT249" s="14"/>
      <c r="OBU249" s="14"/>
      <c r="OBV249" s="14"/>
      <c r="OBW249" s="14"/>
      <c r="OBX249" s="14"/>
      <c r="OBY249" s="14"/>
      <c r="OBZ249" s="14"/>
      <c r="OCA249" s="14"/>
      <c r="OCB249" s="14"/>
      <c r="OCC249" s="14"/>
      <c r="OCD249" s="14"/>
      <c r="OCE249" s="14"/>
      <c r="OCF249" s="14"/>
      <c r="OCG249" s="14"/>
      <c r="OCH249" s="14"/>
      <c r="OCI249" s="14"/>
      <c r="OCJ249" s="14"/>
      <c r="OCK249" s="14"/>
      <c r="OCL249" s="14"/>
      <c r="OCM249" s="14"/>
      <c r="OCN249" s="14"/>
      <c r="OCO249" s="14"/>
      <c r="OCP249" s="14"/>
      <c r="OCQ249" s="14"/>
      <c r="OCR249" s="14"/>
      <c r="OCS249" s="14"/>
      <c r="OCT249" s="14"/>
      <c r="OCU249" s="14"/>
      <c r="OCV249" s="14"/>
      <c r="OCW249" s="14"/>
      <c r="OCX249" s="14"/>
      <c r="OCY249" s="14"/>
      <c r="OCZ249" s="14"/>
      <c r="ODA249" s="14"/>
      <c r="ODB249" s="14"/>
      <c r="ODC249" s="14"/>
      <c r="ODD249" s="14"/>
      <c r="ODE249" s="14"/>
      <c r="ODF249" s="14"/>
      <c r="ODG249" s="14"/>
      <c r="ODH249" s="14"/>
      <c r="ODI249" s="14"/>
      <c r="ODJ249" s="14"/>
      <c r="ODK249" s="14"/>
      <c r="ODL249" s="14"/>
      <c r="ODM249" s="14"/>
      <c r="ODN249" s="14"/>
      <c r="ODO249" s="14"/>
      <c r="ODP249" s="14"/>
      <c r="ODQ249" s="14"/>
      <c r="ODR249" s="14"/>
      <c r="ODS249" s="14"/>
      <c r="ODT249" s="14"/>
      <c r="ODU249" s="14"/>
      <c r="ODV249" s="14"/>
      <c r="ODW249" s="14"/>
      <c r="ODX249" s="14"/>
      <c r="ODY249" s="14"/>
      <c r="ODZ249" s="14"/>
      <c r="OEA249" s="14"/>
      <c r="OEB249" s="14"/>
      <c r="OEC249" s="14"/>
      <c r="OED249" s="14"/>
      <c r="OEE249" s="14"/>
      <c r="OEF249" s="14"/>
      <c r="OEG249" s="14"/>
      <c r="OEH249" s="14"/>
      <c r="OEI249" s="14"/>
      <c r="OEJ249" s="14"/>
      <c r="OEK249" s="14"/>
      <c r="OEL249" s="14"/>
      <c r="OEM249" s="14"/>
      <c r="OEN249" s="14"/>
      <c r="OEO249" s="14"/>
      <c r="OEP249" s="14"/>
      <c r="OEQ249" s="14"/>
      <c r="OER249" s="14"/>
      <c r="OES249" s="14"/>
      <c r="OET249" s="14"/>
      <c r="OEU249" s="14"/>
      <c r="OEV249" s="14"/>
      <c r="OEW249" s="14"/>
      <c r="OEX249" s="14"/>
      <c r="OEY249" s="14"/>
      <c r="OEZ249" s="14"/>
      <c r="OFA249" s="14"/>
      <c r="OFB249" s="14"/>
      <c r="OFC249" s="14"/>
      <c r="OFD249" s="14"/>
      <c r="OFE249" s="14"/>
      <c r="OFF249" s="14"/>
      <c r="OFG249" s="14"/>
      <c r="OFH249" s="14"/>
      <c r="OFI249" s="14"/>
      <c r="OFJ249" s="14"/>
      <c r="OFK249" s="14"/>
      <c r="OFL249" s="14"/>
      <c r="OFM249" s="14"/>
      <c r="OFN249" s="14"/>
      <c r="OFO249" s="14"/>
      <c r="OFP249" s="14"/>
      <c r="OFQ249" s="14"/>
      <c r="OFR249" s="14"/>
      <c r="OFS249" s="14"/>
      <c r="OFT249" s="14"/>
      <c r="OFU249" s="14"/>
      <c r="OFV249" s="14"/>
      <c r="OFW249" s="14"/>
      <c r="OFX249" s="14"/>
      <c r="OFY249" s="14"/>
      <c r="OFZ249" s="14"/>
      <c r="OGA249" s="14"/>
      <c r="OGB249" s="14"/>
      <c r="OGC249" s="14"/>
      <c r="OGD249" s="14"/>
      <c r="OGE249" s="14"/>
      <c r="OGF249" s="14"/>
      <c r="OGG249" s="14"/>
      <c r="OGH249" s="14"/>
      <c r="OGI249" s="14"/>
      <c r="OGJ249" s="14"/>
      <c r="OGK249" s="14"/>
      <c r="OGL249" s="14"/>
      <c r="OGM249" s="14"/>
      <c r="OGN249" s="14"/>
      <c r="OGO249" s="14"/>
      <c r="OGP249" s="14"/>
      <c r="OGQ249" s="14"/>
      <c r="OGR249" s="14"/>
      <c r="OGS249" s="14"/>
      <c r="OGT249" s="14"/>
      <c r="OGU249" s="14"/>
      <c r="OGV249" s="14"/>
      <c r="OGW249" s="14"/>
      <c r="OGX249" s="14"/>
      <c r="OGY249" s="14"/>
      <c r="OGZ249" s="14"/>
      <c r="OHA249" s="14"/>
      <c r="OHB249" s="14"/>
      <c r="OHC249" s="14"/>
      <c r="OHD249" s="14"/>
      <c r="OHE249" s="14"/>
      <c r="OHF249" s="14"/>
      <c r="OHG249" s="14"/>
      <c r="OHH249" s="14"/>
      <c r="OHI249" s="14"/>
      <c r="OHJ249" s="14"/>
      <c r="OHK249" s="14"/>
      <c r="OHL249" s="14"/>
      <c r="OHM249" s="14"/>
      <c r="OHN249" s="14"/>
      <c r="OHO249" s="14"/>
      <c r="OHP249" s="14"/>
      <c r="OHQ249" s="14"/>
      <c r="OHR249" s="14"/>
      <c r="OHS249" s="14"/>
      <c r="OHT249" s="14"/>
      <c r="OHU249" s="14"/>
      <c r="OHV249" s="14"/>
      <c r="OHW249" s="14"/>
      <c r="OHX249" s="14"/>
      <c r="OHY249" s="14"/>
      <c r="OHZ249" s="14"/>
      <c r="OIA249" s="14"/>
      <c r="OIB249" s="14"/>
      <c r="OIC249" s="14"/>
      <c r="OID249" s="14"/>
      <c r="OIE249" s="14"/>
      <c r="OIF249" s="14"/>
      <c r="OIG249" s="14"/>
      <c r="OIH249" s="14"/>
      <c r="OII249" s="14"/>
      <c r="OIJ249" s="14"/>
      <c r="OIK249" s="14"/>
      <c r="OIL249" s="14"/>
      <c r="OIM249" s="14"/>
      <c r="OIN249" s="14"/>
      <c r="OIO249" s="14"/>
      <c r="OIP249" s="14"/>
      <c r="OIQ249" s="14"/>
      <c r="OIR249" s="14"/>
      <c r="OIS249" s="14"/>
      <c r="OIT249" s="14"/>
      <c r="OIU249" s="14"/>
      <c r="OIV249" s="14"/>
      <c r="OIW249" s="14"/>
      <c r="OIX249" s="14"/>
      <c r="OIY249" s="14"/>
      <c r="OIZ249" s="14"/>
      <c r="OJA249" s="14"/>
      <c r="OJB249" s="14"/>
      <c r="OJC249" s="14"/>
      <c r="OJD249" s="14"/>
      <c r="OJE249" s="14"/>
      <c r="OJF249" s="14"/>
      <c r="OJG249" s="14"/>
      <c r="OJH249" s="14"/>
      <c r="OJI249" s="14"/>
      <c r="OJJ249" s="14"/>
      <c r="OJK249" s="14"/>
      <c r="OJL249" s="14"/>
      <c r="OJM249" s="14"/>
      <c r="OJN249" s="14"/>
      <c r="OJO249" s="14"/>
      <c r="OJP249" s="14"/>
      <c r="OJQ249" s="14"/>
      <c r="OJR249" s="14"/>
      <c r="OJS249" s="14"/>
      <c r="OJT249" s="14"/>
      <c r="OJU249" s="14"/>
      <c r="OJV249" s="14"/>
      <c r="OJW249" s="14"/>
      <c r="OJX249" s="14"/>
      <c r="OJY249" s="14"/>
      <c r="OJZ249" s="14"/>
      <c r="OKA249" s="14"/>
      <c r="OKB249" s="14"/>
      <c r="OKC249" s="14"/>
      <c r="OKD249" s="14"/>
      <c r="OKE249" s="14"/>
      <c r="OKF249" s="14"/>
      <c r="OKG249" s="14"/>
      <c r="OKH249" s="14"/>
      <c r="OKI249" s="14"/>
      <c r="OKJ249" s="14"/>
      <c r="OKK249" s="14"/>
      <c r="OKL249" s="14"/>
      <c r="OKM249" s="14"/>
      <c r="OKN249" s="14"/>
      <c r="OKO249" s="14"/>
      <c r="OKP249" s="14"/>
      <c r="OKQ249" s="14"/>
      <c r="OKR249" s="14"/>
      <c r="OKS249" s="14"/>
      <c r="OKT249" s="14"/>
      <c r="OKU249" s="14"/>
      <c r="OKV249" s="14"/>
      <c r="OKW249" s="14"/>
      <c r="OKX249" s="14"/>
      <c r="OKY249" s="14"/>
      <c r="OKZ249" s="14"/>
      <c r="OLA249" s="14"/>
      <c r="OLB249" s="14"/>
      <c r="OLC249" s="14"/>
      <c r="OLD249" s="14"/>
      <c r="OLE249" s="14"/>
      <c r="OLF249" s="14"/>
      <c r="OLG249" s="14"/>
      <c r="OLH249" s="14"/>
      <c r="OLI249" s="14"/>
      <c r="OLJ249" s="14"/>
      <c r="OLK249" s="14"/>
      <c r="OLL249" s="14"/>
      <c r="OLM249" s="14"/>
      <c r="OLN249" s="14"/>
      <c r="OLO249" s="14"/>
      <c r="OLP249" s="14"/>
      <c r="OLQ249" s="14"/>
      <c r="OLR249" s="14"/>
      <c r="OLS249" s="14"/>
      <c r="OLT249" s="14"/>
      <c r="OLU249" s="14"/>
      <c r="OLV249" s="14"/>
      <c r="OLW249" s="14"/>
      <c r="OLX249" s="14"/>
      <c r="OLY249" s="14"/>
      <c r="OLZ249" s="14"/>
      <c r="OMA249" s="14"/>
      <c r="OMB249" s="14"/>
      <c r="OMC249" s="14"/>
      <c r="OMD249" s="14"/>
      <c r="OME249" s="14"/>
      <c r="OMF249" s="14"/>
      <c r="OMG249" s="14"/>
      <c r="OMH249" s="14"/>
      <c r="OMI249" s="14"/>
      <c r="OMJ249" s="14"/>
      <c r="OMK249" s="14"/>
      <c r="OML249" s="14"/>
      <c r="OMM249" s="14"/>
      <c r="OMN249" s="14"/>
      <c r="OMO249" s="14"/>
      <c r="OMP249" s="14"/>
      <c r="OMQ249" s="14"/>
      <c r="OMR249" s="14"/>
      <c r="OMS249" s="14"/>
      <c r="OMT249" s="14"/>
      <c r="OMU249" s="14"/>
      <c r="OMV249" s="14"/>
      <c r="OMW249" s="14"/>
      <c r="OMX249" s="14"/>
      <c r="OMY249" s="14"/>
      <c r="OMZ249" s="14"/>
      <c r="ONA249" s="14"/>
      <c r="ONB249" s="14"/>
      <c r="ONC249" s="14"/>
      <c r="OND249" s="14"/>
      <c r="ONE249" s="14"/>
      <c r="ONF249" s="14"/>
      <c r="ONG249" s="14"/>
      <c r="ONH249" s="14"/>
      <c r="ONI249" s="14"/>
      <c r="ONJ249" s="14"/>
      <c r="ONK249" s="14"/>
      <c r="ONL249" s="14"/>
      <c r="ONM249" s="14"/>
      <c r="ONN249" s="14"/>
      <c r="ONO249" s="14"/>
      <c r="ONP249" s="14"/>
      <c r="ONQ249" s="14"/>
      <c r="ONR249" s="14"/>
      <c r="ONS249" s="14"/>
      <c r="ONT249" s="14"/>
      <c r="ONU249" s="14"/>
      <c r="ONV249" s="14"/>
      <c r="ONW249" s="14"/>
      <c r="ONX249" s="14"/>
      <c r="ONY249" s="14"/>
      <c r="ONZ249" s="14"/>
      <c r="OOA249" s="14"/>
      <c r="OOB249" s="14"/>
      <c r="OOC249" s="14"/>
      <c r="OOD249" s="14"/>
      <c r="OOE249" s="14"/>
      <c r="OOF249" s="14"/>
      <c r="OOG249" s="14"/>
      <c r="OOH249" s="14"/>
      <c r="OOI249" s="14"/>
      <c r="OOJ249" s="14"/>
      <c r="OOK249" s="14"/>
      <c r="OOL249" s="14"/>
      <c r="OOM249" s="14"/>
      <c r="OON249" s="14"/>
      <c r="OOO249" s="14"/>
      <c r="OOP249" s="14"/>
      <c r="OOQ249" s="14"/>
      <c r="OOR249" s="14"/>
      <c r="OOS249" s="14"/>
      <c r="OOT249" s="14"/>
      <c r="OOU249" s="14"/>
      <c r="OOV249" s="14"/>
      <c r="OOW249" s="14"/>
      <c r="OOX249" s="14"/>
      <c r="OOY249" s="14"/>
      <c r="OOZ249" s="14"/>
      <c r="OPA249" s="14"/>
      <c r="OPB249" s="14"/>
      <c r="OPC249" s="14"/>
      <c r="OPD249" s="14"/>
      <c r="OPE249" s="14"/>
      <c r="OPF249" s="14"/>
      <c r="OPG249" s="14"/>
      <c r="OPH249" s="14"/>
      <c r="OPI249" s="14"/>
      <c r="OPJ249" s="14"/>
      <c r="OPK249" s="14"/>
      <c r="OPL249" s="14"/>
      <c r="OPM249" s="14"/>
      <c r="OPN249" s="14"/>
      <c r="OPO249" s="14"/>
      <c r="OPP249" s="14"/>
      <c r="OPQ249" s="14"/>
      <c r="OPR249" s="14"/>
      <c r="OPS249" s="14"/>
      <c r="OPT249" s="14"/>
      <c r="OPU249" s="14"/>
      <c r="OPV249" s="14"/>
      <c r="OPW249" s="14"/>
      <c r="OPX249" s="14"/>
      <c r="OPY249" s="14"/>
      <c r="OPZ249" s="14"/>
      <c r="OQA249" s="14"/>
      <c r="OQB249" s="14"/>
      <c r="OQC249" s="14"/>
      <c r="OQD249" s="14"/>
      <c r="OQE249" s="14"/>
      <c r="OQF249" s="14"/>
      <c r="OQG249" s="14"/>
      <c r="OQH249" s="14"/>
      <c r="OQI249" s="14"/>
      <c r="OQJ249" s="14"/>
      <c r="OQK249" s="14"/>
      <c r="OQL249" s="14"/>
      <c r="OQM249" s="14"/>
      <c r="OQN249" s="14"/>
      <c r="OQO249" s="14"/>
      <c r="OQP249" s="14"/>
      <c r="OQQ249" s="14"/>
      <c r="OQR249" s="14"/>
      <c r="OQS249" s="14"/>
      <c r="OQT249" s="14"/>
      <c r="OQU249" s="14"/>
      <c r="OQV249" s="14"/>
      <c r="OQW249" s="14"/>
      <c r="OQX249" s="14"/>
      <c r="OQY249" s="14"/>
      <c r="OQZ249" s="14"/>
      <c r="ORA249" s="14"/>
      <c r="ORB249" s="14"/>
      <c r="ORC249" s="14"/>
      <c r="ORD249" s="14"/>
      <c r="ORE249" s="14"/>
      <c r="ORF249" s="14"/>
      <c r="ORG249" s="14"/>
      <c r="ORH249" s="14"/>
      <c r="ORI249" s="14"/>
      <c r="ORJ249" s="14"/>
      <c r="ORK249" s="14"/>
      <c r="ORL249" s="14"/>
      <c r="ORM249" s="14"/>
      <c r="ORN249" s="14"/>
      <c r="ORO249" s="14"/>
      <c r="ORP249" s="14"/>
      <c r="ORQ249" s="14"/>
      <c r="ORR249" s="14"/>
      <c r="ORS249" s="14"/>
      <c r="ORT249" s="14"/>
      <c r="ORU249" s="14"/>
      <c r="ORV249" s="14"/>
      <c r="ORW249" s="14"/>
      <c r="ORX249" s="14"/>
      <c r="ORY249" s="14"/>
      <c r="ORZ249" s="14"/>
      <c r="OSA249" s="14"/>
      <c r="OSB249" s="14"/>
      <c r="OSC249" s="14"/>
      <c r="OSD249" s="14"/>
      <c r="OSE249" s="14"/>
      <c r="OSF249" s="14"/>
      <c r="OSG249" s="14"/>
      <c r="OSH249" s="14"/>
      <c r="OSI249" s="14"/>
      <c r="OSJ249" s="14"/>
      <c r="OSK249" s="14"/>
      <c r="OSL249" s="14"/>
      <c r="OSM249" s="14"/>
      <c r="OSN249" s="14"/>
      <c r="OSO249" s="14"/>
      <c r="OSP249" s="14"/>
      <c r="OSQ249" s="14"/>
      <c r="OSR249" s="14"/>
      <c r="OSS249" s="14"/>
      <c r="OST249" s="14"/>
      <c r="OSU249" s="14"/>
      <c r="OSV249" s="14"/>
      <c r="OSW249" s="14"/>
      <c r="OSX249" s="14"/>
      <c r="OSY249" s="14"/>
      <c r="OSZ249" s="14"/>
      <c r="OTA249" s="14"/>
      <c r="OTB249" s="14"/>
      <c r="OTC249" s="14"/>
      <c r="OTD249" s="14"/>
      <c r="OTE249" s="14"/>
      <c r="OTF249" s="14"/>
      <c r="OTG249" s="14"/>
      <c r="OTH249" s="14"/>
      <c r="OTI249" s="14"/>
      <c r="OTJ249" s="14"/>
      <c r="OTK249" s="14"/>
      <c r="OTL249" s="14"/>
      <c r="OTM249" s="14"/>
      <c r="OTN249" s="14"/>
      <c r="OTO249" s="14"/>
      <c r="OTP249" s="14"/>
      <c r="OTQ249" s="14"/>
      <c r="OTR249" s="14"/>
      <c r="OTS249" s="14"/>
      <c r="OTT249" s="14"/>
      <c r="OTU249" s="14"/>
      <c r="OTV249" s="14"/>
      <c r="OTW249" s="14"/>
      <c r="OTX249" s="14"/>
      <c r="OTY249" s="14"/>
      <c r="OTZ249" s="14"/>
      <c r="OUA249" s="14"/>
      <c r="OUB249" s="14"/>
      <c r="OUC249" s="14"/>
      <c r="OUD249" s="14"/>
      <c r="OUE249" s="14"/>
      <c r="OUF249" s="14"/>
      <c r="OUG249" s="14"/>
      <c r="OUH249" s="14"/>
      <c r="OUI249" s="14"/>
      <c r="OUJ249" s="14"/>
      <c r="OUK249" s="14"/>
      <c r="OUL249" s="14"/>
      <c r="OUM249" s="14"/>
      <c r="OUN249" s="14"/>
      <c r="OUO249" s="14"/>
      <c r="OUP249" s="14"/>
      <c r="OUQ249" s="14"/>
      <c r="OUR249" s="14"/>
      <c r="OUS249" s="14"/>
      <c r="OUT249" s="14"/>
      <c r="OUU249" s="14"/>
      <c r="OUV249" s="14"/>
      <c r="OUW249" s="14"/>
      <c r="OUX249" s="14"/>
      <c r="OUY249" s="14"/>
      <c r="OUZ249" s="14"/>
      <c r="OVA249" s="14"/>
      <c r="OVB249" s="14"/>
      <c r="OVC249" s="14"/>
      <c r="OVD249" s="14"/>
      <c r="OVE249" s="14"/>
      <c r="OVF249" s="14"/>
      <c r="OVG249" s="14"/>
      <c r="OVH249" s="14"/>
      <c r="OVI249" s="14"/>
      <c r="OVJ249" s="14"/>
      <c r="OVK249" s="14"/>
      <c r="OVL249" s="14"/>
      <c r="OVM249" s="14"/>
      <c r="OVN249" s="14"/>
      <c r="OVO249" s="14"/>
      <c r="OVP249" s="14"/>
      <c r="OVQ249" s="14"/>
      <c r="OVR249" s="14"/>
      <c r="OVS249" s="14"/>
      <c r="OVT249" s="14"/>
      <c r="OVU249" s="14"/>
      <c r="OVV249" s="14"/>
      <c r="OVW249" s="14"/>
      <c r="OVX249" s="14"/>
      <c r="OVY249" s="14"/>
      <c r="OVZ249" s="14"/>
      <c r="OWA249" s="14"/>
      <c r="OWB249" s="14"/>
      <c r="OWC249" s="14"/>
      <c r="OWD249" s="14"/>
      <c r="OWE249" s="14"/>
      <c r="OWF249" s="14"/>
      <c r="OWG249" s="14"/>
      <c r="OWH249" s="14"/>
      <c r="OWI249" s="14"/>
      <c r="OWJ249" s="14"/>
      <c r="OWK249" s="14"/>
      <c r="OWL249" s="14"/>
      <c r="OWM249" s="14"/>
      <c r="OWN249" s="14"/>
      <c r="OWO249" s="14"/>
      <c r="OWP249" s="14"/>
      <c r="OWQ249" s="14"/>
      <c r="OWR249" s="14"/>
      <c r="OWS249" s="14"/>
      <c r="OWT249" s="14"/>
      <c r="OWU249" s="14"/>
      <c r="OWV249" s="14"/>
      <c r="OWW249" s="14"/>
      <c r="OWX249" s="14"/>
      <c r="OWY249" s="14"/>
      <c r="OWZ249" s="14"/>
      <c r="OXA249" s="14"/>
      <c r="OXB249" s="14"/>
      <c r="OXC249" s="14"/>
      <c r="OXD249" s="14"/>
      <c r="OXE249" s="14"/>
      <c r="OXF249" s="14"/>
      <c r="OXG249" s="14"/>
      <c r="OXH249" s="14"/>
      <c r="OXI249" s="14"/>
      <c r="OXJ249" s="14"/>
      <c r="OXK249" s="14"/>
      <c r="OXL249" s="14"/>
      <c r="OXM249" s="14"/>
      <c r="OXN249" s="14"/>
      <c r="OXO249" s="14"/>
      <c r="OXP249" s="14"/>
      <c r="OXQ249" s="14"/>
      <c r="OXR249" s="14"/>
      <c r="OXS249" s="14"/>
      <c r="OXT249" s="14"/>
      <c r="OXU249" s="14"/>
      <c r="OXV249" s="14"/>
      <c r="OXW249" s="14"/>
      <c r="OXX249" s="14"/>
      <c r="OXY249" s="14"/>
      <c r="OXZ249" s="14"/>
      <c r="OYA249" s="14"/>
      <c r="OYB249" s="14"/>
      <c r="OYC249" s="14"/>
      <c r="OYD249" s="14"/>
      <c r="OYE249" s="14"/>
      <c r="OYF249" s="14"/>
      <c r="OYG249" s="14"/>
      <c r="OYH249" s="14"/>
      <c r="OYI249" s="14"/>
      <c r="OYJ249" s="14"/>
      <c r="OYK249" s="14"/>
      <c r="OYL249" s="14"/>
      <c r="OYM249" s="14"/>
      <c r="OYN249" s="14"/>
      <c r="OYO249" s="14"/>
      <c r="OYP249" s="14"/>
      <c r="OYQ249" s="14"/>
      <c r="OYR249" s="14"/>
      <c r="OYS249" s="14"/>
      <c r="OYT249" s="14"/>
      <c r="OYU249" s="14"/>
      <c r="OYV249" s="14"/>
      <c r="OYW249" s="14"/>
      <c r="OYX249" s="14"/>
      <c r="OYY249" s="14"/>
      <c r="OYZ249" s="14"/>
      <c r="OZA249" s="14"/>
      <c r="OZB249" s="14"/>
      <c r="OZC249" s="14"/>
      <c r="OZD249" s="14"/>
      <c r="OZE249" s="14"/>
      <c r="OZF249" s="14"/>
      <c r="OZG249" s="14"/>
      <c r="OZH249" s="14"/>
      <c r="OZI249" s="14"/>
      <c r="OZJ249" s="14"/>
      <c r="OZK249" s="14"/>
      <c r="OZL249" s="14"/>
      <c r="OZM249" s="14"/>
      <c r="OZN249" s="14"/>
      <c r="OZO249" s="14"/>
      <c r="OZP249" s="14"/>
      <c r="OZQ249" s="14"/>
      <c r="OZR249" s="14"/>
      <c r="OZS249" s="14"/>
      <c r="OZT249" s="14"/>
      <c r="OZU249" s="14"/>
      <c r="OZV249" s="14"/>
      <c r="OZW249" s="14"/>
      <c r="OZX249" s="14"/>
      <c r="OZY249" s="14"/>
      <c r="OZZ249" s="14"/>
      <c r="PAA249" s="14"/>
      <c r="PAB249" s="14"/>
      <c r="PAC249" s="14"/>
      <c r="PAD249" s="14"/>
      <c r="PAE249" s="14"/>
      <c r="PAF249" s="14"/>
      <c r="PAG249" s="14"/>
      <c r="PAH249" s="14"/>
      <c r="PAI249" s="14"/>
      <c r="PAJ249" s="14"/>
      <c r="PAK249" s="14"/>
      <c r="PAL249" s="14"/>
      <c r="PAM249" s="14"/>
      <c r="PAN249" s="14"/>
      <c r="PAO249" s="14"/>
      <c r="PAP249" s="14"/>
      <c r="PAQ249" s="14"/>
      <c r="PAR249" s="14"/>
      <c r="PAS249" s="14"/>
      <c r="PAT249" s="14"/>
      <c r="PAU249" s="14"/>
      <c r="PAV249" s="14"/>
      <c r="PAW249" s="14"/>
      <c r="PAX249" s="14"/>
      <c r="PAY249" s="14"/>
      <c r="PAZ249" s="14"/>
      <c r="PBA249" s="14"/>
      <c r="PBB249" s="14"/>
      <c r="PBC249" s="14"/>
      <c r="PBD249" s="14"/>
      <c r="PBE249" s="14"/>
      <c r="PBF249" s="14"/>
      <c r="PBG249" s="14"/>
      <c r="PBH249" s="14"/>
      <c r="PBI249" s="14"/>
      <c r="PBJ249" s="14"/>
      <c r="PBK249" s="14"/>
      <c r="PBL249" s="14"/>
      <c r="PBM249" s="14"/>
      <c r="PBN249" s="14"/>
      <c r="PBO249" s="14"/>
      <c r="PBP249" s="14"/>
      <c r="PBQ249" s="14"/>
      <c r="PBR249" s="14"/>
      <c r="PBS249" s="14"/>
      <c r="PBT249" s="14"/>
      <c r="PBU249" s="14"/>
      <c r="PBV249" s="14"/>
      <c r="PBW249" s="14"/>
      <c r="PBX249" s="14"/>
      <c r="PBY249" s="14"/>
      <c r="PBZ249" s="14"/>
      <c r="PCA249" s="14"/>
      <c r="PCB249" s="14"/>
      <c r="PCC249" s="14"/>
      <c r="PCD249" s="14"/>
      <c r="PCE249" s="14"/>
      <c r="PCF249" s="14"/>
      <c r="PCG249" s="14"/>
      <c r="PCH249" s="14"/>
      <c r="PCI249" s="14"/>
      <c r="PCJ249" s="14"/>
      <c r="PCK249" s="14"/>
      <c r="PCL249" s="14"/>
      <c r="PCM249" s="14"/>
      <c r="PCN249" s="14"/>
      <c r="PCO249" s="14"/>
      <c r="PCP249" s="14"/>
      <c r="PCQ249" s="14"/>
      <c r="PCR249" s="14"/>
      <c r="PCS249" s="14"/>
      <c r="PCT249" s="14"/>
      <c r="PCU249" s="14"/>
      <c r="PCV249" s="14"/>
      <c r="PCW249" s="14"/>
      <c r="PCX249" s="14"/>
      <c r="PCY249" s="14"/>
      <c r="PCZ249" s="14"/>
      <c r="PDA249" s="14"/>
      <c r="PDB249" s="14"/>
      <c r="PDC249" s="14"/>
      <c r="PDD249" s="14"/>
      <c r="PDE249" s="14"/>
      <c r="PDF249" s="14"/>
      <c r="PDG249" s="14"/>
      <c r="PDH249" s="14"/>
      <c r="PDI249" s="14"/>
      <c r="PDJ249" s="14"/>
      <c r="PDK249" s="14"/>
      <c r="PDL249" s="14"/>
      <c r="PDM249" s="14"/>
      <c r="PDN249" s="14"/>
      <c r="PDO249" s="14"/>
      <c r="PDP249" s="14"/>
      <c r="PDQ249" s="14"/>
      <c r="PDR249" s="14"/>
      <c r="PDS249" s="14"/>
      <c r="PDT249" s="14"/>
      <c r="PDU249" s="14"/>
      <c r="PDV249" s="14"/>
      <c r="PDW249" s="14"/>
      <c r="PDX249" s="14"/>
      <c r="PDY249" s="14"/>
      <c r="PDZ249" s="14"/>
      <c r="PEA249" s="14"/>
      <c r="PEB249" s="14"/>
      <c r="PEC249" s="14"/>
      <c r="PED249" s="14"/>
      <c r="PEE249" s="14"/>
      <c r="PEF249" s="14"/>
      <c r="PEG249" s="14"/>
      <c r="PEH249" s="14"/>
      <c r="PEI249" s="14"/>
      <c r="PEJ249" s="14"/>
      <c r="PEK249" s="14"/>
      <c r="PEL249" s="14"/>
      <c r="PEM249" s="14"/>
      <c r="PEN249" s="14"/>
      <c r="PEO249" s="14"/>
      <c r="PEP249" s="14"/>
      <c r="PEQ249" s="14"/>
      <c r="PER249" s="14"/>
      <c r="PES249" s="14"/>
      <c r="PET249" s="14"/>
      <c r="PEU249" s="14"/>
      <c r="PEV249" s="14"/>
      <c r="PEW249" s="14"/>
      <c r="PEX249" s="14"/>
      <c r="PEY249" s="14"/>
      <c r="PEZ249" s="14"/>
      <c r="PFA249" s="14"/>
      <c r="PFB249" s="14"/>
      <c r="PFC249" s="14"/>
      <c r="PFD249" s="14"/>
      <c r="PFE249" s="14"/>
      <c r="PFF249" s="14"/>
      <c r="PFG249" s="14"/>
      <c r="PFH249" s="14"/>
      <c r="PFI249" s="14"/>
      <c r="PFJ249" s="14"/>
      <c r="PFK249" s="14"/>
      <c r="PFL249" s="14"/>
      <c r="PFM249" s="14"/>
      <c r="PFN249" s="14"/>
      <c r="PFO249" s="14"/>
      <c r="PFP249" s="14"/>
      <c r="PFQ249" s="14"/>
      <c r="PFR249" s="14"/>
      <c r="PFS249" s="14"/>
      <c r="PFT249" s="14"/>
      <c r="PFU249" s="14"/>
      <c r="PFV249" s="14"/>
      <c r="PFW249" s="14"/>
      <c r="PFX249" s="14"/>
      <c r="PFY249" s="14"/>
      <c r="PFZ249" s="14"/>
      <c r="PGA249" s="14"/>
      <c r="PGB249" s="14"/>
      <c r="PGC249" s="14"/>
      <c r="PGD249" s="14"/>
      <c r="PGE249" s="14"/>
      <c r="PGF249" s="14"/>
      <c r="PGG249" s="14"/>
      <c r="PGH249" s="14"/>
      <c r="PGI249" s="14"/>
      <c r="PGJ249" s="14"/>
      <c r="PGK249" s="14"/>
      <c r="PGL249" s="14"/>
      <c r="PGM249" s="14"/>
      <c r="PGN249" s="14"/>
      <c r="PGO249" s="14"/>
      <c r="PGP249" s="14"/>
      <c r="PGQ249" s="14"/>
      <c r="PGR249" s="14"/>
      <c r="PGS249" s="14"/>
      <c r="PGT249" s="14"/>
      <c r="PGU249" s="14"/>
      <c r="PGV249" s="14"/>
      <c r="PGW249" s="14"/>
      <c r="PGX249" s="14"/>
      <c r="PGY249" s="14"/>
      <c r="PGZ249" s="14"/>
      <c r="PHA249" s="14"/>
      <c r="PHB249" s="14"/>
      <c r="PHC249" s="14"/>
      <c r="PHD249" s="14"/>
      <c r="PHE249" s="14"/>
      <c r="PHF249" s="14"/>
      <c r="PHG249" s="14"/>
      <c r="PHH249" s="14"/>
      <c r="PHI249" s="14"/>
      <c r="PHJ249" s="14"/>
      <c r="PHK249" s="14"/>
      <c r="PHL249" s="14"/>
      <c r="PHM249" s="14"/>
      <c r="PHN249" s="14"/>
      <c r="PHO249" s="14"/>
      <c r="PHP249" s="14"/>
      <c r="PHQ249" s="14"/>
      <c r="PHR249" s="14"/>
      <c r="PHS249" s="14"/>
      <c r="PHT249" s="14"/>
      <c r="PHU249" s="14"/>
      <c r="PHV249" s="14"/>
      <c r="PHW249" s="14"/>
      <c r="PHX249" s="14"/>
      <c r="PHY249" s="14"/>
      <c r="PHZ249" s="14"/>
      <c r="PIA249" s="14"/>
      <c r="PIB249" s="14"/>
      <c r="PIC249" s="14"/>
      <c r="PID249" s="14"/>
      <c r="PIE249" s="14"/>
      <c r="PIF249" s="14"/>
      <c r="PIG249" s="14"/>
      <c r="PIH249" s="14"/>
      <c r="PII249" s="14"/>
      <c r="PIJ249" s="14"/>
      <c r="PIK249" s="14"/>
      <c r="PIL249" s="14"/>
      <c r="PIM249" s="14"/>
      <c r="PIN249" s="14"/>
      <c r="PIO249" s="14"/>
      <c r="PIP249" s="14"/>
      <c r="PIQ249" s="14"/>
      <c r="PIR249" s="14"/>
      <c r="PIS249" s="14"/>
      <c r="PIT249" s="14"/>
      <c r="PIU249" s="14"/>
      <c r="PIV249" s="14"/>
      <c r="PIW249" s="14"/>
      <c r="PIX249" s="14"/>
      <c r="PIY249" s="14"/>
      <c r="PIZ249" s="14"/>
      <c r="PJA249" s="14"/>
      <c r="PJB249" s="14"/>
      <c r="PJC249" s="14"/>
      <c r="PJD249" s="14"/>
      <c r="PJE249" s="14"/>
      <c r="PJF249" s="14"/>
      <c r="PJG249" s="14"/>
      <c r="PJH249" s="14"/>
      <c r="PJI249" s="14"/>
      <c r="PJJ249" s="14"/>
      <c r="PJK249" s="14"/>
      <c r="PJL249" s="14"/>
      <c r="PJM249" s="14"/>
      <c r="PJN249" s="14"/>
      <c r="PJO249" s="14"/>
      <c r="PJP249" s="14"/>
      <c r="PJQ249" s="14"/>
      <c r="PJR249" s="14"/>
      <c r="PJS249" s="14"/>
      <c r="PJT249" s="14"/>
      <c r="PJU249" s="14"/>
      <c r="PJV249" s="14"/>
      <c r="PJW249" s="14"/>
      <c r="PJX249" s="14"/>
      <c r="PJY249" s="14"/>
      <c r="PJZ249" s="14"/>
      <c r="PKA249" s="14"/>
      <c r="PKB249" s="14"/>
      <c r="PKC249" s="14"/>
      <c r="PKD249" s="14"/>
      <c r="PKE249" s="14"/>
      <c r="PKF249" s="14"/>
      <c r="PKG249" s="14"/>
      <c r="PKH249" s="14"/>
      <c r="PKI249" s="14"/>
      <c r="PKJ249" s="14"/>
      <c r="PKK249" s="14"/>
      <c r="PKL249" s="14"/>
      <c r="PKM249" s="14"/>
      <c r="PKN249" s="14"/>
      <c r="PKO249" s="14"/>
      <c r="PKP249" s="14"/>
      <c r="PKQ249" s="14"/>
      <c r="PKR249" s="14"/>
      <c r="PKS249" s="14"/>
      <c r="PKT249" s="14"/>
      <c r="PKU249" s="14"/>
      <c r="PKV249" s="14"/>
      <c r="PKW249" s="14"/>
      <c r="PKX249" s="14"/>
      <c r="PKY249" s="14"/>
      <c r="PKZ249" s="14"/>
      <c r="PLA249" s="14"/>
      <c r="PLB249" s="14"/>
      <c r="PLC249" s="14"/>
      <c r="PLD249" s="14"/>
      <c r="PLE249" s="14"/>
      <c r="PLF249" s="14"/>
      <c r="PLG249" s="14"/>
      <c r="PLH249" s="14"/>
      <c r="PLI249" s="14"/>
      <c r="PLJ249" s="14"/>
      <c r="PLK249" s="14"/>
      <c r="PLL249" s="14"/>
      <c r="PLM249" s="14"/>
      <c r="PLN249" s="14"/>
      <c r="PLO249" s="14"/>
      <c r="PLP249" s="14"/>
      <c r="PLQ249" s="14"/>
      <c r="PLR249" s="14"/>
      <c r="PLS249" s="14"/>
      <c r="PLT249" s="14"/>
      <c r="PLU249" s="14"/>
      <c r="PLV249" s="14"/>
      <c r="PLW249" s="14"/>
      <c r="PLX249" s="14"/>
      <c r="PLY249" s="14"/>
      <c r="PLZ249" s="14"/>
      <c r="PMA249" s="14"/>
      <c r="PMB249" s="14"/>
      <c r="PMC249" s="14"/>
      <c r="PMD249" s="14"/>
      <c r="PME249" s="14"/>
      <c r="PMF249" s="14"/>
      <c r="PMG249" s="14"/>
      <c r="PMH249" s="14"/>
      <c r="PMI249" s="14"/>
      <c r="PMJ249" s="14"/>
      <c r="PMK249" s="14"/>
      <c r="PML249" s="14"/>
      <c r="PMM249" s="14"/>
      <c r="PMN249" s="14"/>
      <c r="PMO249" s="14"/>
      <c r="PMP249" s="14"/>
      <c r="PMQ249" s="14"/>
      <c r="PMR249" s="14"/>
      <c r="PMS249" s="14"/>
      <c r="PMT249" s="14"/>
      <c r="PMU249" s="14"/>
      <c r="PMV249" s="14"/>
      <c r="PMW249" s="14"/>
      <c r="PMX249" s="14"/>
      <c r="PMY249" s="14"/>
      <c r="PMZ249" s="14"/>
      <c r="PNA249" s="14"/>
      <c r="PNB249" s="14"/>
      <c r="PNC249" s="14"/>
      <c r="PND249" s="14"/>
      <c r="PNE249" s="14"/>
      <c r="PNF249" s="14"/>
      <c r="PNG249" s="14"/>
      <c r="PNH249" s="14"/>
      <c r="PNI249" s="14"/>
      <c r="PNJ249" s="14"/>
      <c r="PNK249" s="14"/>
      <c r="PNL249" s="14"/>
      <c r="PNM249" s="14"/>
      <c r="PNN249" s="14"/>
      <c r="PNO249" s="14"/>
      <c r="PNP249" s="14"/>
      <c r="PNQ249" s="14"/>
      <c r="PNR249" s="14"/>
      <c r="PNS249" s="14"/>
      <c r="PNT249" s="14"/>
      <c r="PNU249" s="14"/>
      <c r="PNV249" s="14"/>
      <c r="PNW249" s="14"/>
      <c r="PNX249" s="14"/>
      <c r="PNY249" s="14"/>
      <c r="PNZ249" s="14"/>
      <c r="POA249" s="14"/>
      <c r="POB249" s="14"/>
      <c r="POC249" s="14"/>
      <c r="POD249" s="14"/>
      <c r="POE249" s="14"/>
      <c r="POF249" s="14"/>
      <c r="POG249" s="14"/>
      <c r="POH249" s="14"/>
      <c r="POI249" s="14"/>
      <c r="POJ249" s="14"/>
      <c r="POK249" s="14"/>
      <c r="POL249" s="14"/>
      <c r="POM249" s="14"/>
      <c r="PON249" s="14"/>
      <c r="POO249" s="14"/>
      <c r="POP249" s="14"/>
      <c r="POQ249" s="14"/>
      <c r="POR249" s="14"/>
      <c r="POS249" s="14"/>
      <c r="POT249" s="14"/>
      <c r="POU249" s="14"/>
      <c r="POV249" s="14"/>
      <c r="POW249" s="14"/>
      <c r="POX249" s="14"/>
      <c r="POY249" s="14"/>
      <c r="POZ249" s="14"/>
      <c r="PPA249" s="14"/>
      <c r="PPB249" s="14"/>
      <c r="PPC249" s="14"/>
      <c r="PPD249" s="14"/>
      <c r="PPE249" s="14"/>
      <c r="PPF249" s="14"/>
      <c r="PPG249" s="14"/>
      <c r="PPH249" s="14"/>
      <c r="PPI249" s="14"/>
      <c r="PPJ249" s="14"/>
      <c r="PPK249" s="14"/>
      <c r="PPL249" s="14"/>
      <c r="PPM249" s="14"/>
      <c r="PPN249" s="14"/>
      <c r="PPO249" s="14"/>
      <c r="PPP249" s="14"/>
      <c r="PPQ249" s="14"/>
      <c r="PPR249" s="14"/>
      <c r="PPS249" s="14"/>
      <c r="PPT249" s="14"/>
      <c r="PPU249" s="14"/>
      <c r="PPV249" s="14"/>
      <c r="PPW249" s="14"/>
      <c r="PPX249" s="14"/>
      <c r="PPY249" s="14"/>
      <c r="PPZ249" s="14"/>
      <c r="PQA249" s="14"/>
      <c r="PQB249" s="14"/>
      <c r="PQC249" s="14"/>
      <c r="PQD249" s="14"/>
      <c r="PQE249" s="14"/>
      <c r="PQF249" s="14"/>
      <c r="PQG249" s="14"/>
      <c r="PQH249" s="14"/>
      <c r="PQI249" s="14"/>
      <c r="PQJ249" s="14"/>
      <c r="PQK249" s="14"/>
      <c r="PQL249" s="14"/>
      <c r="PQM249" s="14"/>
      <c r="PQN249" s="14"/>
      <c r="PQO249" s="14"/>
      <c r="PQP249" s="14"/>
      <c r="PQQ249" s="14"/>
      <c r="PQR249" s="14"/>
      <c r="PQS249" s="14"/>
      <c r="PQT249" s="14"/>
      <c r="PQU249" s="14"/>
      <c r="PQV249" s="14"/>
      <c r="PQW249" s="14"/>
      <c r="PQX249" s="14"/>
      <c r="PQY249" s="14"/>
      <c r="PQZ249" s="14"/>
      <c r="PRA249" s="14"/>
      <c r="PRB249" s="14"/>
      <c r="PRC249" s="14"/>
      <c r="PRD249" s="14"/>
      <c r="PRE249" s="14"/>
      <c r="PRF249" s="14"/>
      <c r="PRG249" s="14"/>
      <c r="PRH249" s="14"/>
      <c r="PRI249" s="14"/>
      <c r="PRJ249" s="14"/>
      <c r="PRK249" s="14"/>
      <c r="PRL249" s="14"/>
      <c r="PRM249" s="14"/>
      <c r="PRN249" s="14"/>
      <c r="PRO249" s="14"/>
      <c r="PRP249" s="14"/>
      <c r="PRQ249" s="14"/>
      <c r="PRR249" s="14"/>
      <c r="PRS249" s="14"/>
      <c r="PRT249" s="14"/>
      <c r="PRU249" s="14"/>
      <c r="PRV249" s="14"/>
      <c r="PRW249" s="14"/>
      <c r="PRX249" s="14"/>
      <c r="PRY249" s="14"/>
      <c r="PRZ249" s="14"/>
      <c r="PSA249" s="14"/>
      <c r="PSB249" s="14"/>
      <c r="PSC249" s="14"/>
      <c r="PSD249" s="14"/>
      <c r="PSE249" s="14"/>
      <c r="PSF249" s="14"/>
      <c r="PSG249" s="14"/>
      <c r="PSH249" s="14"/>
      <c r="PSI249" s="14"/>
      <c r="PSJ249" s="14"/>
      <c r="PSK249" s="14"/>
      <c r="PSL249" s="14"/>
      <c r="PSM249" s="14"/>
      <c r="PSN249" s="14"/>
      <c r="PSO249" s="14"/>
      <c r="PSP249" s="14"/>
      <c r="PSQ249" s="14"/>
      <c r="PSR249" s="14"/>
      <c r="PSS249" s="14"/>
      <c r="PST249" s="14"/>
      <c r="PSU249" s="14"/>
      <c r="PSV249" s="14"/>
      <c r="PSW249" s="14"/>
      <c r="PSX249" s="14"/>
      <c r="PSY249" s="14"/>
      <c r="PSZ249" s="14"/>
      <c r="PTA249" s="14"/>
      <c r="PTB249" s="14"/>
      <c r="PTC249" s="14"/>
      <c r="PTD249" s="14"/>
      <c r="PTE249" s="14"/>
      <c r="PTF249" s="14"/>
      <c r="PTG249" s="14"/>
      <c r="PTH249" s="14"/>
      <c r="PTI249" s="14"/>
      <c r="PTJ249" s="14"/>
      <c r="PTK249" s="14"/>
      <c r="PTL249" s="14"/>
      <c r="PTM249" s="14"/>
      <c r="PTN249" s="14"/>
      <c r="PTO249" s="14"/>
      <c r="PTP249" s="14"/>
      <c r="PTQ249" s="14"/>
      <c r="PTR249" s="14"/>
      <c r="PTS249" s="14"/>
      <c r="PTT249" s="14"/>
      <c r="PTU249" s="14"/>
      <c r="PTV249" s="14"/>
      <c r="PTW249" s="14"/>
      <c r="PTX249" s="14"/>
      <c r="PTY249" s="14"/>
      <c r="PTZ249" s="14"/>
      <c r="PUA249" s="14"/>
      <c r="PUB249" s="14"/>
      <c r="PUC249" s="14"/>
      <c r="PUD249" s="14"/>
      <c r="PUE249" s="14"/>
      <c r="PUF249" s="14"/>
      <c r="PUG249" s="14"/>
      <c r="PUH249" s="14"/>
      <c r="PUI249" s="14"/>
      <c r="PUJ249" s="14"/>
      <c r="PUK249" s="14"/>
      <c r="PUL249" s="14"/>
      <c r="PUM249" s="14"/>
      <c r="PUN249" s="14"/>
      <c r="PUO249" s="14"/>
      <c r="PUP249" s="14"/>
      <c r="PUQ249" s="14"/>
      <c r="PUR249" s="14"/>
      <c r="PUS249" s="14"/>
      <c r="PUT249" s="14"/>
      <c r="PUU249" s="14"/>
      <c r="PUV249" s="14"/>
      <c r="PUW249" s="14"/>
      <c r="PUX249" s="14"/>
      <c r="PUY249" s="14"/>
      <c r="PUZ249" s="14"/>
      <c r="PVA249" s="14"/>
      <c r="PVB249" s="14"/>
      <c r="PVC249" s="14"/>
      <c r="PVD249" s="14"/>
      <c r="PVE249" s="14"/>
      <c r="PVF249" s="14"/>
      <c r="PVG249" s="14"/>
      <c r="PVH249" s="14"/>
      <c r="PVI249" s="14"/>
      <c r="PVJ249" s="14"/>
      <c r="PVK249" s="14"/>
      <c r="PVL249" s="14"/>
      <c r="PVM249" s="14"/>
      <c r="PVN249" s="14"/>
      <c r="PVO249" s="14"/>
      <c r="PVP249" s="14"/>
      <c r="PVQ249" s="14"/>
      <c r="PVR249" s="14"/>
      <c r="PVS249" s="14"/>
      <c r="PVT249" s="14"/>
      <c r="PVU249" s="14"/>
      <c r="PVV249" s="14"/>
      <c r="PVW249" s="14"/>
      <c r="PVX249" s="14"/>
      <c r="PVY249" s="14"/>
      <c r="PVZ249" s="14"/>
      <c r="PWA249" s="14"/>
      <c r="PWB249" s="14"/>
      <c r="PWC249" s="14"/>
      <c r="PWD249" s="14"/>
      <c r="PWE249" s="14"/>
      <c r="PWF249" s="14"/>
      <c r="PWG249" s="14"/>
      <c r="PWH249" s="14"/>
      <c r="PWI249" s="14"/>
      <c r="PWJ249" s="14"/>
      <c r="PWK249" s="14"/>
      <c r="PWL249" s="14"/>
      <c r="PWM249" s="14"/>
      <c r="PWN249" s="14"/>
      <c r="PWO249" s="14"/>
      <c r="PWP249" s="14"/>
      <c r="PWQ249" s="14"/>
      <c r="PWR249" s="14"/>
      <c r="PWS249" s="14"/>
      <c r="PWT249" s="14"/>
      <c r="PWU249" s="14"/>
      <c r="PWV249" s="14"/>
      <c r="PWW249" s="14"/>
      <c r="PWX249" s="14"/>
      <c r="PWY249" s="14"/>
      <c r="PWZ249" s="14"/>
      <c r="PXA249" s="14"/>
      <c r="PXB249" s="14"/>
      <c r="PXC249" s="14"/>
      <c r="PXD249" s="14"/>
      <c r="PXE249" s="14"/>
      <c r="PXF249" s="14"/>
      <c r="PXG249" s="14"/>
      <c r="PXH249" s="14"/>
      <c r="PXI249" s="14"/>
      <c r="PXJ249" s="14"/>
      <c r="PXK249" s="14"/>
      <c r="PXL249" s="14"/>
      <c r="PXM249" s="14"/>
      <c r="PXN249" s="14"/>
      <c r="PXO249" s="14"/>
      <c r="PXP249" s="14"/>
      <c r="PXQ249" s="14"/>
      <c r="PXR249" s="14"/>
      <c r="PXS249" s="14"/>
      <c r="PXT249" s="14"/>
      <c r="PXU249" s="14"/>
      <c r="PXV249" s="14"/>
      <c r="PXW249" s="14"/>
      <c r="PXX249" s="14"/>
      <c r="PXY249" s="14"/>
      <c r="PXZ249" s="14"/>
      <c r="PYA249" s="14"/>
      <c r="PYB249" s="14"/>
      <c r="PYC249" s="14"/>
      <c r="PYD249" s="14"/>
      <c r="PYE249" s="14"/>
      <c r="PYF249" s="14"/>
      <c r="PYG249" s="14"/>
      <c r="PYH249" s="14"/>
      <c r="PYI249" s="14"/>
      <c r="PYJ249" s="14"/>
      <c r="PYK249" s="14"/>
      <c r="PYL249" s="14"/>
      <c r="PYM249" s="14"/>
      <c r="PYN249" s="14"/>
      <c r="PYO249" s="14"/>
      <c r="PYP249" s="14"/>
      <c r="PYQ249" s="14"/>
      <c r="PYR249" s="14"/>
      <c r="PYS249" s="14"/>
      <c r="PYT249" s="14"/>
      <c r="PYU249" s="14"/>
      <c r="PYV249" s="14"/>
      <c r="PYW249" s="14"/>
      <c r="PYX249" s="14"/>
      <c r="PYY249" s="14"/>
      <c r="PYZ249" s="14"/>
      <c r="PZA249" s="14"/>
      <c r="PZB249" s="14"/>
      <c r="PZC249" s="14"/>
      <c r="PZD249" s="14"/>
      <c r="PZE249" s="14"/>
      <c r="PZF249" s="14"/>
      <c r="PZG249" s="14"/>
      <c r="PZH249" s="14"/>
      <c r="PZI249" s="14"/>
      <c r="PZJ249" s="14"/>
      <c r="PZK249" s="14"/>
      <c r="PZL249" s="14"/>
      <c r="PZM249" s="14"/>
      <c r="PZN249" s="14"/>
      <c r="PZO249" s="14"/>
      <c r="PZP249" s="14"/>
      <c r="PZQ249" s="14"/>
      <c r="PZR249" s="14"/>
      <c r="PZS249" s="14"/>
      <c r="PZT249" s="14"/>
      <c r="PZU249" s="14"/>
      <c r="PZV249" s="14"/>
      <c r="PZW249" s="14"/>
      <c r="PZX249" s="14"/>
      <c r="PZY249" s="14"/>
      <c r="PZZ249" s="14"/>
      <c r="QAA249" s="14"/>
      <c r="QAB249" s="14"/>
      <c r="QAC249" s="14"/>
      <c r="QAD249" s="14"/>
      <c r="QAE249" s="14"/>
      <c r="QAF249" s="14"/>
      <c r="QAG249" s="14"/>
      <c r="QAH249" s="14"/>
      <c r="QAI249" s="14"/>
      <c r="QAJ249" s="14"/>
      <c r="QAK249" s="14"/>
      <c r="QAL249" s="14"/>
      <c r="QAM249" s="14"/>
      <c r="QAN249" s="14"/>
      <c r="QAO249" s="14"/>
      <c r="QAP249" s="14"/>
      <c r="QAQ249" s="14"/>
      <c r="QAR249" s="14"/>
      <c r="QAS249" s="14"/>
      <c r="QAT249" s="14"/>
      <c r="QAU249" s="14"/>
      <c r="QAV249" s="14"/>
      <c r="QAW249" s="14"/>
      <c r="QAX249" s="14"/>
      <c r="QAY249" s="14"/>
      <c r="QAZ249" s="14"/>
      <c r="QBA249" s="14"/>
      <c r="QBB249" s="14"/>
      <c r="QBC249" s="14"/>
      <c r="QBD249" s="14"/>
      <c r="QBE249" s="14"/>
      <c r="QBF249" s="14"/>
      <c r="QBG249" s="14"/>
      <c r="QBH249" s="14"/>
      <c r="QBI249" s="14"/>
      <c r="QBJ249" s="14"/>
      <c r="QBK249" s="14"/>
      <c r="QBL249" s="14"/>
      <c r="QBM249" s="14"/>
      <c r="QBN249" s="14"/>
      <c r="QBO249" s="14"/>
      <c r="QBP249" s="14"/>
      <c r="QBQ249" s="14"/>
      <c r="QBR249" s="14"/>
      <c r="QBS249" s="14"/>
      <c r="QBT249" s="14"/>
      <c r="QBU249" s="14"/>
      <c r="QBV249" s="14"/>
      <c r="QBW249" s="14"/>
      <c r="QBX249" s="14"/>
      <c r="QBY249" s="14"/>
      <c r="QBZ249" s="14"/>
      <c r="QCA249" s="14"/>
      <c r="QCB249" s="14"/>
      <c r="QCC249" s="14"/>
      <c r="QCD249" s="14"/>
      <c r="QCE249" s="14"/>
      <c r="QCF249" s="14"/>
      <c r="QCG249" s="14"/>
      <c r="QCH249" s="14"/>
      <c r="QCI249" s="14"/>
      <c r="QCJ249" s="14"/>
      <c r="QCK249" s="14"/>
      <c r="QCL249" s="14"/>
      <c r="QCM249" s="14"/>
      <c r="QCN249" s="14"/>
      <c r="QCO249" s="14"/>
      <c r="QCP249" s="14"/>
      <c r="QCQ249" s="14"/>
      <c r="QCR249" s="14"/>
      <c r="QCS249" s="14"/>
      <c r="QCT249" s="14"/>
      <c r="QCU249" s="14"/>
      <c r="QCV249" s="14"/>
      <c r="QCW249" s="14"/>
      <c r="QCX249" s="14"/>
      <c r="QCY249" s="14"/>
      <c r="QCZ249" s="14"/>
      <c r="QDA249" s="14"/>
      <c r="QDB249" s="14"/>
      <c r="QDC249" s="14"/>
      <c r="QDD249" s="14"/>
      <c r="QDE249" s="14"/>
      <c r="QDF249" s="14"/>
      <c r="QDG249" s="14"/>
      <c r="QDH249" s="14"/>
      <c r="QDI249" s="14"/>
      <c r="QDJ249" s="14"/>
      <c r="QDK249" s="14"/>
      <c r="QDL249" s="14"/>
      <c r="QDM249" s="14"/>
      <c r="QDN249" s="14"/>
      <c r="QDO249" s="14"/>
      <c r="QDP249" s="14"/>
      <c r="QDQ249" s="14"/>
      <c r="QDR249" s="14"/>
      <c r="QDS249" s="14"/>
      <c r="QDT249" s="14"/>
      <c r="QDU249" s="14"/>
      <c r="QDV249" s="14"/>
      <c r="QDW249" s="14"/>
      <c r="QDX249" s="14"/>
      <c r="QDY249" s="14"/>
      <c r="QDZ249" s="14"/>
      <c r="QEA249" s="14"/>
      <c r="QEB249" s="14"/>
      <c r="QEC249" s="14"/>
      <c r="QED249" s="14"/>
      <c r="QEE249" s="14"/>
      <c r="QEF249" s="14"/>
      <c r="QEG249" s="14"/>
      <c r="QEH249" s="14"/>
      <c r="QEI249" s="14"/>
      <c r="QEJ249" s="14"/>
      <c r="QEK249" s="14"/>
      <c r="QEL249" s="14"/>
      <c r="QEM249" s="14"/>
      <c r="QEN249" s="14"/>
      <c r="QEO249" s="14"/>
      <c r="QEP249" s="14"/>
      <c r="QEQ249" s="14"/>
      <c r="QER249" s="14"/>
      <c r="QES249" s="14"/>
      <c r="QET249" s="14"/>
      <c r="QEU249" s="14"/>
      <c r="QEV249" s="14"/>
      <c r="QEW249" s="14"/>
      <c r="QEX249" s="14"/>
      <c r="QEY249" s="14"/>
      <c r="QEZ249" s="14"/>
      <c r="QFA249" s="14"/>
      <c r="QFB249" s="14"/>
      <c r="QFC249" s="14"/>
      <c r="QFD249" s="14"/>
      <c r="QFE249" s="14"/>
      <c r="QFF249" s="14"/>
      <c r="QFG249" s="14"/>
      <c r="QFH249" s="14"/>
      <c r="QFI249" s="14"/>
      <c r="QFJ249" s="14"/>
      <c r="QFK249" s="14"/>
      <c r="QFL249" s="14"/>
      <c r="QFM249" s="14"/>
      <c r="QFN249" s="14"/>
      <c r="QFO249" s="14"/>
      <c r="QFP249" s="14"/>
      <c r="QFQ249" s="14"/>
      <c r="QFR249" s="14"/>
      <c r="QFS249" s="14"/>
      <c r="QFT249" s="14"/>
      <c r="QFU249" s="14"/>
      <c r="QFV249" s="14"/>
      <c r="QFW249" s="14"/>
      <c r="QFX249" s="14"/>
      <c r="QFY249" s="14"/>
      <c r="QFZ249" s="14"/>
      <c r="QGA249" s="14"/>
      <c r="QGB249" s="14"/>
      <c r="QGC249" s="14"/>
      <c r="QGD249" s="14"/>
      <c r="QGE249" s="14"/>
      <c r="QGF249" s="14"/>
      <c r="QGG249" s="14"/>
      <c r="QGH249" s="14"/>
      <c r="QGI249" s="14"/>
      <c r="QGJ249" s="14"/>
      <c r="QGK249" s="14"/>
      <c r="QGL249" s="14"/>
      <c r="QGM249" s="14"/>
      <c r="QGN249" s="14"/>
      <c r="QGO249" s="14"/>
      <c r="QGP249" s="14"/>
      <c r="QGQ249" s="14"/>
      <c r="QGR249" s="14"/>
      <c r="QGS249" s="14"/>
      <c r="QGT249" s="14"/>
      <c r="QGU249" s="14"/>
      <c r="QGV249" s="14"/>
      <c r="QGW249" s="14"/>
      <c r="QGX249" s="14"/>
      <c r="QGY249" s="14"/>
      <c r="QGZ249" s="14"/>
      <c r="QHA249" s="14"/>
      <c r="QHB249" s="14"/>
      <c r="QHC249" s="14"/>
      <c r="QHD249" s="14"/>
      <c r="QHE249" s="14"/>
      <c r="QHF249" s="14"/>
      <c r="QHG249" s="14"/>
      <c r="QHH249" s="14"/>
      <c r="QHI249" s="14"/>
      <c r="QHJ249" s="14"/>
      <c r="QHK249" s="14"/>
      <c r="QHL249" s="14"/>
      <c r="QHM249" s="14"/>
      <c r="QHN249" s="14"/>
      <c r="QHO249" s="14"/>
      <c r="QHP249" s="14"/>
      <c r="QHQ249" s="14"/>
      <c r="QHR249" s="14"/>
      <c r="QHS249" s="14"/>
      <c r="QHT249" s="14"/>
      <c r="QHU249" s="14"/>
      <c r="QHV249" s="14"/>
      <c r="QHW249" s="14"/>
      <c r="QHX249" s="14"/>
      <c r="QHY249" s="14"/>
      <c r="QHZ249" s="14"/>
      <c r="QIA249" s="14"/>
      <c r="QIB249" s="14"/>
      <c r="QIC249" s="14"/>
      <c r="QID249" s="14"/>
      <c r="QIE249" s="14"/>
      <c r="QIF249" s="14"/>
      <c r="QIG249" s="14"/>
      <c r="QIH249" s="14"/>
      <c r="QII249" s="14"/>
      <c r="QIJ249" s="14"/>
      <c r="QIK249" s="14"/>
      <c r="QIL249" s="14"/>
      <c r="QIM249" s="14"/>
      <c r="QIN249" s="14"/>
      <c r="QIO249" s="14"/>
      <c r="QIP249" s="14"/>
      <c r="QIQ249" s="14"/>
      <c r="QIR249" s="14"/>
      <c r="QIS249" s="14"/>
      <c r="QIT249" s="14"/>
      <c r="QIU249" s="14"/>
      <c r="QIV249" s="14"/>
      <c r="QIW249" s="14"/>
      <c r="QIX249" s="14"/>
      <c r="QIY249" s="14"/>
      <c r="QIZ249" s="14"/>
      <c r="QJA249" s="14"/>
      <c r="QJB249" s="14"/>
      <c r="QJC249" s="14"/>
      <c r="QJD249" s="14"/>
      <c r="QJE249" s="14"/>
      <c r="QJF249" s="14"/>
      <c r="QJG249" s="14"/>
      <c r="QJH249" s="14"/>
      <c r="QJI249" s="14"/>
      <c r="QJJ249" s="14"/>
      <c r="QJK249" s="14"/>
      <c r="QJL249" s="14"/>
      <c r="QJM249" s="14"/>
      <c r="QJN249" s="14"/>
      <c r="QJO249" s="14"/>
      <c r="QJP249" s="14"/>
      <c r="QJQ249" s="14"/>
      <c r="QJR249" s="14"/>
      <c r="QJS249" s="14"/>
      <c r="QJT249" s="14"/>
      <c r="QJU249" s="14"/>
      <c r="QJV249" s="14"/>
      <c r="QJW249" s="14"/>
      <c r="QJX249" s="14"/>
      <c r="QJY249" s="14"/>
      <c r="QJZ249" s="14"/>
      <c r="QKA249" s="14"/>
      <c r="QKB249" s="14"/>
      <c r="QKC249" s="14"/>
      <c r="QKD249" s="14"/>
      <c r="QKE249" s="14"/>
      <c r="QKF249" s="14"/>
      <c r="QKG249" s="14"/>
      <c r="QKH249" s="14"/>
      <c r="QKI249" s="14"/>
      <c r="QKJ249" s="14"/>
      <c r="QKK249" s="14"/>
      <c r="QKL249" s="14"/>
      <c r="QKM249" s="14"/>
      <c r="QKN249" s="14"/>
      <c r="QKO249" s="14"/>
      <c r="QKP249" s="14"/>
      <c r="QKQ249" s="14"/>
      <c r="QKR249" s="14"/>
      <c r="QKS249" s="14"/>
      <c r="QKT249" s="14"/>
      <c r="QKU249" s="14"/>
      <c r="QKV249" s="14"/>
      <c r="QKW249" s="14"/>
      <c r="QKX249" s="14"/>
      <c r="QKY249" s="14"/>
      <c r="QKZ249" s="14"/>
      <c r="QLA249" s="14"/>
      <c r="QLB249" s="14"/>
      <c r="QLC249" s="14"/>
      <c r="QLD249" s="14"/>
      <c r="QLE249" s="14"/>
      <c r="QLF249" s="14"/>
      <c r="QLG249" s="14"/>
      <c r="QLH249" s="14"/>
      <c r="QLI249" s="14"/>
      <c r="QLJ249" s="14"/>
      <c r="QLK249" s="14"/>
      <c r="QLL249" s="14"/>
      <c r="QLM249" s="14"/>
      <c r="QLN249" s="14"/>
      <c r="QLO249" s="14"/>
      <c r="QLP249" s="14"/>
      <c r="QLQ249" s="14"/>
      <c r="QLR249" s="14"/>
      <c r="QLS249" s="14"/>
      <c r="QLT249" s="14"/>
      <c r="QLU249" s="14"/>
      <c r="QLV249" s="14"/>
      <c r="QLW249" s="14"/>
      <c r="QLX249" s="14"/>
      <c r="QLY249" s="14"/>
      <c r="QLZ249" s="14"/>
      <c r="QMA249" s="14"/>
      <c r="QMB249" s="14"/>
      <c r="QMC249" s="14"/>
      <c r="QMD249" s="14"/>
      <c r="QME249" s="14"/>
      <c r="QMF249" s="14"/>
      <c r="QMG249" s="14"/>
      <c r="QMH249" s="14"/>
      <c r="QMI249" s="14"/>
      <c r="QMJ249" s="14"/>
      <c r="QMK249" s="14"/>
      <c r="QML249" s="14"/>
      <c r="QMM249" s="14"/>
      <c r="QMN249" s="14"/>
      <c r="QMO249" s="14"/>
      <c r="QMP249" s="14"/>
      <c r="QMQ249" s="14"/>
      <c r="QMR249" s="14"/>
      <c r="QMS249" s="14"/>
      <c r="QMT249" s="14"/>
      <c r="QMU249" s="14"/>
      <c r="QMV249" s="14"/>
      <c r="QMW249" s="14"/>
      <c r="QMX249" s="14"/>
      <c r="QMY249" s="14"/>
      <c r="QMZ249" s="14"/>
      <c r="QNA249" s="14"/>
      <c r="QNB249" s="14"/>
      <c r="QNC249" s="14"/>
      <c r="QND249" s="14"/>
      <c r="QNE249" s="14"/>
      <c r="QNF249" s="14"/>
      <c r="QNG249" s="14"/>
      <c r="QNH249" s="14"/>
      <c r="QNI249" s="14"/>
      <c r="QNJ249" s="14"/>
      <c r="QNK249" s="14"/>
      <c r="QNL249" s="14"/>
      <c r="QNM249" s="14"/>
      <c r="QNN249" s="14"/>
      <c r="QNO249" s="14"/>
      <c r="QNP249" s="14"/>
      <c r="QNQ249" s="14"/>
      <c r="QNR249" s="14"/>
      <c r="QNS249" s="14"/>
      <c r="QNT249" s="14"/>
      <c r="QNU249" s="14"/>
      <c r="QNV249" s="14"/>
      <c r="QNW249" s="14"/>
      <c r="QNX249" s="14"/>
      <c r="QNY249" s="14"/>
      <c r="QNZ249" s="14"/>
      <c r="QOA249" s="14"/>
      <c r="QOB249" s="14"/>
      <c r="QOC249" s="14"/>
      <c r="QOD249" s="14"/>
      <c r="QOE249" s="14"/>
      <c r="QOF249" s="14"/>
      <c r="QOG249" s="14"/>
      <c r="QOH249" s="14"/>
      <c r="QOI249" s="14"/>
      <c r="QOJ249" s="14"/>
      <c r="QOK249" s="14"/>
      <c r="QOL249" s="14"/>
      <c r="QOM249" s="14"/>
      <c r="QON249" s="14"/>
      <c r="QOO249" s="14"/>
      <c r="QOP249" s="14"/>
      <c r="QOQ249" s="14"/>
      <c r="QOR249" s="14"/>
      <c r="QOS249" s="14"/>
      <c r="QOT249" s="14"/>
      <c r="QOU249" s="14"/>
      <c r="QOV249" s="14"/>
      <c r="QOW249" s="14"/>
      <c r="QOX249" s="14"/>
      <c r="QOY249" s="14"/>
      <c r="QOZ249" s="14"/>
      <c r="QPA249" s="14"/>
      <c r="QPB249" s="14"/>
      <c r="QPC249" s="14"/>
      <c r="QPD249" s="14"/>
      <c r="QPE249" s="14"/>
      <c r="QPF249" s="14"/>
      <c r="QPG249" s="14"/>
      <c r="QPH249" s="14"/>
      <c r="QPI249" s="14"/>
      <c r="QPJ249" s="14"/>
      <c r="QPK249" s="14"/>
      <c r="QPL249" s="14"/>
      <c r="QPM249" s="14"/>
      <c r="QPN249" s="14"/>
      <c r="QPO249" s="14"/>
      <c r="QPP249" s="14"/>
      <c r="QPQ249" s="14"/>
      <c r="QPR249" s="14"/>
      <c r="QPS249" s="14"/>
      <c r="QPT249" s="14"/>
      <c r="QPU249" s="14"/>
      <c r="QPV249" s="14"/>
      <c r="QPW249" s="14"/>
      <c r="QPX249" s="14"/>
      <c r="QPY249" s="14"/>
      <c r="QPZ249" s="14"/>
      <c r="QQA249" s="14"/>
      <c r="QQB249" s="14"/>
      <c r="QQC249" s="14"/>
      <c r="QQD249" s="14"/>
      <c r="QQE249" s="14"/>
      <c r="QQF249" s="14"/>
      <c r="QQG249" s="14"/>
      <c r="QQH249" s="14"/>
      <c r="QQI249" s="14"/>
      <c r="QQJ249" s="14"/>
      <c r="QQK249" s="14"/>
      <c r="QQL249" s="14"/>
      <c r="QQM249" s="14"/>
      <c r="QQN249" s="14"/>
      <c r="QQO249" s="14"/>
      <c r="QQP249" s="14"/>
      <c r="QQQ249" s="14"/>
      <c r="QQR249" s="14"/>
      <c r="QQS249" s="14"/>
      <c r="QQT249" s="14"/>
      <c r="QQU249" s="14"/>
      <c r="QQV249" s="14"/>
      <c r="QQW249" s="14"/>
      <c r="QQX249" s="14"/>
      <c r="QQY249" s="14"/>
      <c r="QQZ249" s="14"/>
      <c r="QRA249" s="14"/>
      <c r="QRB249" s="14"/>
      <c r="QRC249" s="14"/>
      <c r="QRD249" s="14"/>
      <c r="QRE249" s="14"/>
      <c r="QRF249" s="14"/>
      <c r="QRG249" s="14"/>
      <c r="QRH249" s="14"/>
      <c r="QRI249" s="14"/>
      <c r="QRJ249" s="14"/>
      <c r="QRK249" s="14"/>
      <c r="QRL249" s="14"/>
      <c r="QRM249" s="14"/>
      <c r="QRN249" s="14"/>
      <c r="QRO249" s="14"/>
      <c r="QRP249" s="14"/>
      <c r="QRQ249" s="14"/>
      <c r="QRR249" s="14"/>
      <c r="QRS249" s="14"/>
      <c r="QRT249" s="14"/>
      <c r="QRU249" s="14"/>
      <c r="QRV249" s="14"/>
      <c r="QRW249" s="14"/>
      <c r="QRX249" s="14"/>
      <c r="QRY249" s="14"/>
      <c r="QRZ249" s="14"/>
      <c r="QSA249" s="14"/>
      <c r="QSB249" s="14"/>
      <c r="QSC249" s="14"/>
      <c r="QSD249" s="14"/>
      <c r="QSE249" s="14"/>
      <c r="QSF249" s="14"/>
      <c r="QSG249" s="14"/>
      <c r="QSH249" s="14"/>
      <c r="QSI249" s="14"/>
      <c r="QSJ249" s="14"/>
      <c r="QSK249" s="14"/>
      <c r="QSL249" s="14"/>
      <c r="QSM249" s="14"/>
      <c r="QSN249" s="14"/>
      <c r="QSO249" s="14"/>
      <c r="QSP249" s="14"/>
      <c r="QSQ249" s="14"/>
      <c r="QSR249" s="14"/>
      <c r="QSS249" s="14"/>
      <c r="QST249" s="14"/>
      <c r="QSU249" s="14"/>
      <c r="QSV249" s="14"/>
      <c r="QSW249" s="14"/>
      <c r="QSX249" s="14"/>
      <c r="QSY249" s="14"/>
      <c r="QSZ249" s="14"/>
      <c r="QTA249" s="14"/>
      <c r="QTB249" s="14"/>
      <c r="QTC249" s="14"/>
      <c r="QTD249" s="14"/>
      <c r="QTE249" s="14"/>
      <c r="QTF249" s="14"/>
      <c r="QTG249" s="14"/>
      <c r="QTH249" s="14"/>
      <c r="QTI249" s="14"/>
      <c r="QTJ249" s="14"/>
      <c r="QTK249" s="14"/>
      <c r="QTL249" s="14"/>
      <c r="QTM249" s="14"/>
      <c r="QTN249" s="14"/>
      <c r="QTO249" s="14"/>
      <c r="QTP249" s="14"/>
      <c r="QTQ249" s="14"/>
      <c r="QTR249" s="14"/>
      <c r="QTS249" s="14"/>
      <c r="QTT249" s="14"/>
      <c r="QTU249" s="14"/>
      <c r="QTV249" s="14"/>
      <c r="QTW249" s="14"/>
      <c r="QTX249" s="14"/>
      <c r="QTY249" s="14"/>
      <c r="QTZ249" s="14"/>
      <c r="QUA249" s="14"/>
      <c r="QUB249" s="14"/>
      <c r="QUC249" s="14"/>
      <c r="QUD249" s="14"/>
      <c r="QUE249" s="14"/>
      <c r="QUF249" s="14"/>
      <c r="QUG249" s="14"/>
      <c r="QUH249" s="14"/>
      <c r="QUI249" s="14"/>
      <c r="QUJ249" s="14"/>
      <c r="QUK249" s="14"/>
      <c r="QUL249" s="14"/>
      <c r="QUM249" s="14"/>
      <c r="QUN249" s="14"/>
      <c r="QUO249" s="14"/>
      <c r="QUP249" s="14"/>
      <c r="QUQ249" s="14"/>
      <c r="QUR249" s="14"/>
      <c r="QUS249" s="14"/>
      <c r="QUT249" s="14"/>
      <c r="QUU249" s="14"/>
      <c r="QUV249" s="14"/>
      <c r="QUW249" s="14"/>
      <c r="QUX249" s="14"/>
      <c r="QUY249" s="14"/>
      <c r="QUZ249" s="14"/>
      <c r="QVA249" s="14"/>
      <c r="QVB249" s="14"/>
      <c r="QVC249" s="14"/>
      <c r="QVD249" s="14"/>
      <c r="QVE249" s="14"/>
      <c r="QVF249" s="14"/>
      <c r="QVG249" s="14"/>
      <c r="QVH249" s="14"/>
      <c r="QVI249" s="14"/>
      <c r="QVJ249" s="14"/>
      <c r="QVK249" s="14"/>
      <c r="QVL249" s="14"/>
      <c r="QVM249" s="14"/>
      <c r="QVN249" s="14"/>
      <c r="QVO249" s="14"/>
      <c r="QVP249" s="14"/>
      <c r="QVQ249" s="14"/>
      <c r="QVR249" s="14"/>
      <c r="QVS249" s="14"/>
      <c r="QVT249" s="14"/>
      <c r="QVU249" s="14"/>
      <c r="QVV249" s="14"/>
      <c r="QVW249" s="14"/>
      <c r="QVX249" s="14"/>
      <c r="QVY249" s="14"/>
      <c r="QVZ249" s="14"/>
      <c r="QWA249" s="14"/>
      <c r="QWB249" s="14"/>
      <c r="QWC249" s="14"/>
      <c r="QWD249" s="14"/>
      <c r="QWE249" s="14"/>
      <c r="QWF249" s="14"/>
      <c r="QWG249" s="14"/>
      <c r="QWH249" s="14"/>
      <c r="QWI249" s="14"/>
      <c r="QWJ249" s="14"/>
      <c r="QWK249" s="14"/>
      <c r="QWL249" s="14"/>
      <c r="QWM249" s="14"/>
      <c r="QWN249" s="14"/>
      <c r="QWO249" s="14"/>
      <c r="QWP249" s="14"/>
      <c r="QWQ249" s="14"/>
      <c r="QWR249" s="14"/>
      <c r="QWS249" s="14"/>
      <c r="QWT249" s="14"/>
      <c r="QWU249" s="14"/>
      <c r="QWV249" s="14"/>
      <c r="QWW249" s="14"/>
      <c r="QWX249" s="14"/>
      <c r="QWY249" s="14"/>
      <c r="QWZ249" s="14"/>
      <c r="QXA249" s="14"/>
      <c r="QXB249" s="14"/>
      <c r="QXC249" s="14"/>
      <c r="QXD249" s="14"/>
      <c r="QXE249" s="14"/>
      <c r="QXF249" s="14"/>
      <c r="QXG249" s="14"/>
      <c r="QXH249" s="14"/>
      <c r="QXI249" s="14"/>
      <c r="QXJ249" s="14"/>
      <c r="QXK249" s="14"/>
      <c r="QXL249" s="14"/>
      <c r="QXM249" s="14"/>
      <c r="QXN249" s="14"/>
      <c r="QXO249" s="14"/>
      <c r="QXP249" s="14"/>
      <c r="QXQ249" s="14"/>
      <c r="QXR249" s="14"/>
      <c r="QXS249" s="14"/>
      <c r="QXT249" s="14"/>
      <c r="QXU249" s="14"/>
      <c r="QXV249" s="14"/>
      <c r="QXW249" s="14"/>
      <c r="QXX249" s="14"/>
      <c r="QXY249" s="14"/>
      <c r="QXZ249" s="14"/>
      <c r="QYA249" s="14"/>
      <c r="QYB249" s="14"/>
      <c r="QYC249" s="14"/>
      <c r="QYD249" s="14"/>
      <c r="QYE249" s="14"/>
      <c r="QYF249" s="14"/>
      <c r="QYG249" s="14"/>
      <c r="QYH249" s="14"/>
      <c r="QYI249" s="14"/>
      <c r="QYJ249" s="14"/>
      <c r="QYK249" s="14"/>
      <c r="QYL249" s="14"/>
      <c r="QYM249" s="14"/>
      <c r="QYN249" s="14"/>
      <c r="QYO249" s="14"/>
      <c r="QYP249" s="14"/>
      <c r="QYQ249" s="14"/>
      <c r="QYR249" s="14"/>
      <c r="QYS249" s="14"/>
      <c r="QYT249" s="14"/>
      <c r="QYU249" s="14"/>
      <c r="QYV249" s="14"/>
      <c r="QYW249" s="14"/>
      <c r="QYX249" s="14"/>
      <c r="QYY249" s="14"/>
      <c r="QYZ249" s="14"/>
      <c r="QZA249" s="14"/>
      <c r="QZB249" s="14"/>
      <c r="QZC249" s="14"/>
      <c r="QZD249" s="14"/>
      <c r="QZE249" s="14"/>
      <c r="QZF249" s="14"/>
      <c r="QZG249" s="14"/>
      <c r="QZH249" s="14"/>
      <c r="QZI249" s="14"/>
      <c r="QZJ249" s="14"/>
      <c r="QZK249" s="14"/>
      <c r="QZL249" s="14"/>
      <c r="QZM249" s="14"/>
      <c r="QZN249" s="14"/>
      <c r="QZO249" s="14"/>
      <c r="QZP249" s="14"/>
      <c r="QZQ249" s="14"/>
      <c r="QZR249" s="14"/>
      <c r="QZS249" s="14"/>
      <c r="QZT249" s="14"/>
      <c r="QZU249" s="14"/>
      <c r="QZV249" s="14"/>
      <c r="QZW249" s="14"/>
      <c r="QZX249" s="14"/>
      <c r="QZY249" s="14"/>
      <c r="QZZ249" s="14"/>
      <c r="RAA249" s="14"/>
      <c r="RAB249" s="14"/>
      <c r="RAC249" s="14"/>
      <c r="RAD249" s="14"/>
      <c r="RAE249" s="14"/>
      <c r="RAF249" s="14"/>
      <c r="RAG249" s="14"/>
      <c r="RAH249" s="14"/>
      <c r="RAI249" s="14"/>
      <c r="RAJ249" s="14"/>
      <c r="RAK249" s="14"/>
      <c r="RAL249" s="14"/>
      <c r="RAM249" s="14"/>
      <c r="RAN249" s="14"/>
      <c r="RAO249" s="14"/>
      <c r="RAP249" s="14"/>
      <c r="RAQ249" s="14"/>
      <c r="RAR249" s="14"/>
      <c r="RAS249" s="14"/>
      <c r="RAT249" s="14"/>
      <c r="RAU249" s="14"/>
      <c r="RAV249" s="14"/>
      <c r="RAW249" s="14"/>
      <c r="RAX249" s="14"/>
      <c r="RAY249" s="14"/>
      <c r="RAZ249" s="14"/>
      <c r="RBA249" s="14"/>
      <c r="RBB249" s="14"/>
      <c r="RBC249" s="14"/>
      <c r="RBD249" s="14"/>
      <c r="RBE249" s="14"/>
      <c r="RBF249" s="14"/>
      <c r="RBG249" s="14"/>
      <c r="RBH249" s="14"/>
      <c r="RBI249" s="14"/>
      <c r="RBJ249" s="14"/>
      <c r="RBK249" s="14"/>
      <c r="RBL249" s="14"/>
      <c r="RBM249" s="14"/>
      <c r="RBN249" s="14"/>
      <c r="RBO249" s="14"/>
      <c r="RBP249" s="14"/>
      <c r="RBQ249" s="14"/>
      <c r="RBR249" s="14"/>
      <c r="RBS249" s="14"/>
      <c r="RBT249" s="14"/>
      <c r="RBU249" s="14"/>
      <c r="RBV249" s="14"/>
      <c r="RBW249" s="14"/>
      <c r="RBX249" s="14"/>
      <c r="RBY249" s="14"/>
      <c r="RBZ249" s="14"/>
      <c r="RCA249" s="14"/>
      <c r="RCB249" s="14"/>
      <c r="RCC249" s="14"/>
      <c r="RCD249" s="14"/>
      <c r="RCE249" s="14"/>
      <c r="RCF249" s="14"/>
      <c r="RCG249" s="14"/>
      <c r="RCH249" s="14"/>
      <c r="RCI249" s="14"/>
      <c r="RCJ249" s="14"/>
      <c r="RCK249" s="14"/>
      <c r="RCL249" s="14"/>
      <c r="RCM249" s="14"/>
      <c r="RCN249" s="14"/>
      <c r="RCO249" s="14"/>
      <c r="RCP249" s="14"/>
      <c r="RCQ249" s="14"/>
      <c r="RCR249" s="14"/>
      <c r="RCS249" s="14"/>
      <c r="RCT249" s="14"/>
      <c r="RCU249" s="14"/>
      <c r="RCV249" s="14"/>
      <c r="RCW249" s="14"/>
      <c r="RCX249" s="14"/>
      <c r="RCY249" s="14"/>
      <c r="RCZ249" s="14"/>
      <c r="RDA249" s="14"/>
      <c r="RDB249" s="14"/>
      <c r="RDC249" s="14"/>
      <c r="RDD249" s="14"/>
      <c r="RDE249" s="14"/>
      <c r="RDF249" s="14"/>
      <c r="RDG249" s="14"/>
      <c r="RDH249" s="14"/>
      <c r="RDI249" s="14"/>
      <c r="RDJ249" s="14"/>
      <c r="RDK249" s="14"/>
      <c r="RDL249" s="14"/>
      <c r="RDM249" s="14"/>
      <c r="RDN249" s="14"/>
      <c r="RDO249" s="14"/>
      <c r="RDP249" s="14"/>
      <c r="RDQ249" s="14"/>
      <c r="RDR249" s="14"/>
      <c r="RDS249" s="14"/>
      <c r="RDT249" s="14"/>
      <c r="RDU249" s="14"/>
      <c r="RDV249" s="14"/>
      <c r="RDW249" s="14"/>
      <c r="RDX249" s="14"/>
      <c r="RDY249" s="14"/>
      <c r="RDZ249" s="14"/>
      <c r="REA249" s="14"/>
      <c r="REB249" s="14"/>
      <c r="REC249" s="14"/>
      <c r="RED249" s="14"/>
      <c r="REE249" s="14"/>
      <c r="REF249" s="14"/>
      <c r="REG249" s="14"/>
      <c r="REH249" s="14"/>
      <c r="REI249" s="14"/>
      <c r="REJ249" s="14"/>
      <c r="REK249" s="14"/>
      <c r="REL249" s="14"/>
      <c r="REM249" s="14"/>
      <c r="REN249" s="14"/>
      <c r="REO249" s="14"/>
      <c r="REP249" s="14"/>
      <c r="REQ249" s="14"/>
      <c r="RER249" s="14"/>
      <c r="RES249" s="14"/>
      <c r="RET249" s="14"/>
      <c r="REU249" s="14"/>
      <c r="REV249" s="14"/>
      <c r="REW249" s="14"/>
      <c r="REX249" s="14"/>
      <c r="REY249" s="14"/>
      <c r="REZ249" s="14"/>
      <c r="RFA249" s="14"/>
      <c r="RFB249" s="14"/>
      <c r="RFC249" s="14"/>
      <c r="RFD249" s="14"/>
      <c r="RFE249" s="14"/>
      <c r="RFF249" s="14"/>
      <c r="RFG249" s="14"/>
      <c r="RFH249" s="14"/>
      <c r="RFI249" s="14"/>
      <c r="RFJ249" s="14"/>
      <c r="RFK249" s="14"/>
      <c r="RFL249" s="14"/>
      <c r="RFM249" s="14"/>
      <c r="RFN249" s="14"/>
      <c r="RFO249" s="14"/>
      <c r="RFP249" s="14"/>
      <c r="RFQ249" s="14"/>
      <c r="RFR249" s="14"/>
      <c r="RFS249" s="14"/>
      <c r="RFT249" s="14"/>
      <c r="RFU249" s="14"/>
      <c r="RFV249" s="14"/>
      <c r="RFW249" s="14"/>
      <c r="RFX249" s="14"/>
      <c r="RFY249" s="14"/>
      <c r="RFZ249" s="14"/>
      <c r="RGA249" s="14"/>
      <c r="RGB249" s="14"/>
      <c r="RGC249" s="14"/>
      <c r="RGD249" s="14"/>
      <c r="RGE249" s="14"/>
      <c r="RGF249" s="14"/>
      <c r="RGG249" s="14"/>
      <c r="RGH249" s="14"/>
      <c r="RGI249" s="14"/>
      <c r="RGJ249" s="14"/>
      <c r="RGK249" s="14"/>
      <c r="RGL249" s="14"/>
      <c r="RGM249" s="14"/>
      <c r="RGN249" s="14"/>
      <c r="RGO249" s="14"/>
      <c r="RGP249" s="14"/>
      <c r="RGQ249" s="14"/>
      <c r="RGR249" s="14"/>
      <c r="RGS249" s="14"/>
      <c r="RGT249" s="14"/>
      <c r="RGU249" s="14"/>
      <c r="RGV249" s="14"/>
      <c r="RGW249" s="14"/>
      <c r="RGX249" s="14"/>
      <c r="RGY249" s="14"/>
      <c r="RGZ249" s="14"/>
      <c r="RHA249" s="14"/>
      <c r="RHB249" s="14"/>
      <c r="RHC249" s="14"/>
      <c r="RHD249" s="14"/>
      <c r="RHE249" s="14"/>
      <c r="RHF249" s="14"/>
      <c r="RHG249" s="14"/>
      <c r="RHH249" s="14"/>
      <c r="RHI249" s="14"/>
      <c r="RHJ249" s="14"/>
      <c r="RHK249" s="14"/>
      <c r="RHL249" s="14"/>
      <c r="RHM249" s="14"/>
      <c r="RHN249" s="14"/>
      <c r="RHO249" s="14"/>
      <c r="RHP249" s="14"/>
      <c r="RHQ249" s="14"/>
      <c r="RHR249" s="14"/>
      <c r="RHS249" s="14"/>
      <c r="RHT249" s="14"/>
      <c r="RHU249" s="14"/>
      <c r="RHV249" s="14"/>
      <c r="RHW249" s="14"/>
      <c r="RHX249" s="14"/>
      <c r="RHY249" s="14"/>
      <c r="RHZ249" s="14"/>
      <c r="RIA249" s="14"/>
      <c r="RIB249" s="14"/>
      <c r="RIC249" s="14"/>
      <c r="RID249" s="14"/>
      <c r="RIE249" s="14"/>
      <c r="RIF249" s="14"/>
      <c r="RIG249" s="14"/>
      <c r="RIH249" s="14"/>
      <c r="RII249" s="14"/>
      <c r="RIJ249" s="14"/>
      <c r="RIK249" s="14"/>
      <c r="RIL249" s="14"/>
      <c r="RIM249" s="14"/>
      <c r="RIN249" s="14"/>
      <c r="RIO249" s="14"/>
      <c r="RIP249" s="14"/>
      <c r="RIQ249" s="14"/>
      <c r="RIR249" s="14"/>
      <c r="RIS249" s="14"/>
      <c r="RIT249" s="14"/>
      <c r="RIU249" s="14"/>
      <c r="RIV249" s="14"/>
      <c r="RIW249" s="14"/>
      <c r="RIX249" s="14"/>
      <c r="RIY249" s="14"/>
      <c r="RIZ249" s="14"/>
      <c r="RJA249" s="14"/>
      <c r="RJB249" s="14"/>
      <c r="RJC249" s="14"/>
      <c r="RJD249" s="14"/>
      <c r="RJE249" s="14"/>
      <c r="RJF249" s="14"/>
      <c r="RJG249" s="14"/>
      <c r="RJH249" s="14"/>
      <c r="RJI249" s="14"/>
      <c r="RJJ249" s="14"/>
      <c r="RJK249" s="14"/>
      <c r="RJL249" s="14"/>
      <c r="RJM249" s="14"/>
      <c r="RJN249" s="14"/>
      <c r="RJO249" s="14"/>
      <c r="RJP249" s="14"/>
      <c r="RJQ249" s="14"/>
      <c r="RJR249" s="14"/>
      <c r="RJS249" s="14"/>
      <c r="RJT249" s="14"/>
      <c r="RJU249" s="14"/>
      <c r="RJV249" s="14"/>
      <c r="RJW249" s="14"/>
      <c r="RJX249" s="14"/>
      <c r="RJY249" s="14"/>
      <c r="RJZ249" s="14"/>
      <c r="RKA249" s="14"/>
      <c r="RKB249" s="14"/>
      <c r="RKC249" s="14"/>
      <c r="RKD249" s="14"/>
      <c r="RKE249" s="14"/>
      <c r="RKF249" s="14"/>
      <c r="RKG249" s="14"/>
      <c r="RKH249" s="14"/>
      <c r="RKI249" s="14"/>
      <c r="RKJ249" s="14"/>
      <c r="RKK249" s="14"/>
      <c r="RKL249" s="14"/>
      <c r="RKM249" s="14"/>
      <c r="RKN249" s="14"/>
      <c r="RKO249" s="14"/>
      <c r="RKP249" s="14"/>
      <c r="RKQ249" s="14"/>
      <c r="RKR249" s="14"/>
      <c r="RKS249" s="14"/>
      <c r="RKT249" s="14"/>
      <c r="RKU249" s="14"/>
      <c r="RKV249" s="14"/>
      <c r="RKW249" s="14"/>
      <c r="RKX249" s="14"/>
      <c r="RKY249" s="14"/>
      <c r="RKZ249" s="14"/>
      <c r="RLA249" s="14"/>
      <c r="RLB249" s="14"/>
      <c r="RLC249" s="14"/>
      <c r="RLD249" s="14"/>
      <c r="RLE249" s="14"/>
      <c r="RLF249" s="14"/>
      <c r="RLG249" s="14"/>
      <c r="RLH249" s="14"/>
      <c r="RLI249" s="14"/>
      <c r="RLJ249" s="14"/>
      <c r="RLK249" s="14"/>
      <c r="RLL249" s="14"/>
      <c r="RLM249" s="14"/>
      <c r="RLN249" s="14"/>
      <c r="RLO249" s="14"/>
      <c r="RLP249" s="14"/>
      <c r="RLQ249" s="14"/>
      <c r="RLR249" s="14"/>
      <c r="RLS249" s="14"/>
      <c r="RLT249" s="14"/>
      <c r="RLU249" s="14"/>
      <c r="RLV249" s="14"/>
      <c r="RLW249" s="14"/>
      <c r="RLX249" s="14"/>
      <c r="RLY249" s="14"/>
      <c r="RLZ249" s="14"/>
      <c r="RMA249" s="14"/>
      <c r="RMB249" s="14"/>
      <c r="RMC249" s="14"/>
      <c r="RMD249" s="14"/>
      <c r="RME249" s="14"/>
      <c r="RMF249" s="14"/>
      <c r="RMG249" s="14"/>
      <c r="RMH249" s="14"/>
      <c r="RMI249" s="14"/>
      <c r="RMJ249" s="14"/>
      <c r="RMK249" s="14"/>
      <c r="RML249" s="14"/>
      <c r="RMM249" s="14"/>
      <c r="RMN249" s="14"/>
      <c r="RMO249" s="14"/>
      <c r="RMP249" s="14"/>
      <c r="RMQ249" s="14"/>
      <c r="RMR249" s="14"/>
      <c r="RMS249" s="14"/>
      <c r="RMT249" s="14"/>
      <c r="RMU249" s="14"/>
      <c r="RMV249" s="14"/>
      <c r="RMW249" s="14"/>
      <c r="RMX249" s="14"/>
      <c r="RMY249" s="14"/>
      <c r="RMZ249" s="14"/>
      <c r="RNA249" s="14"/>
      <c r="RNB249" s="14"/>
      <c r="RNC249" s="14"/>
      <c r="RND249" s="14"/>
      <c r="RNE249" s="14"/>
      <c r="RNF249" s="14"/>
      <c r="RNG249" s="14"/>
      <c r="RNH249" s="14"/>
      <c r="RNI249" s="14"/>
      <c r="RNJ249" s="14"/>
      <c r="RNK249" s="14"/>
      <c r="RNL249" s="14"/>
      <c r="RNM249" s="14"/>
      <c r="RNN249" s="14"/>
      <c r="RNO249" s="14"/>
      <c r="RNP249" s="14"/>
      <c r="RNQ249" s="14"/>
      <c r="RNR249" s="14"/>
      <c r="RNS249" s="14"/>
      <c r="RNT249" s="14"/>
      <c r="RNU249" s="14"/>
      <c r="RNV249" s="14"/>
      <c r="RNW249" s="14"/>
      <c r="RNX249" s="14"/>
      <c r="RNY249" s="14"/>
      <c r="RNZ249" s="14"/>
      <c r="ROA249" s="14"/>
      <c r="ROB249" s="14"/>
      <c r="ROC249" s="14"/>
      <c r="ROD249" s="14"/>
      <c r="ROE249" s="14"/>
      <c r="ROF249" s="14"/>
      <c r="ROG249" s="14"/>
      <c r="ROH249" s="14"/>
      <c r="ROI249" s="14"/>
      <c r="ROJ249" s="14"/>
      <c r="ROK249" s="14"/>
      <c r="ROL249" s="14"/>
      <c r="ROM249" s="14"/>
      <c r="RON249" s="14"/>
      <c r="ROO249" s="14"/>
      <c r="ROP249" s="14"/>
      <c r="ROQ249" s="14"/>
      <c r="ROR249" s="14"/>
      <c r="ROS249" s="14"/>
      <c r="ROT249" s="14"/>
      <c r="ROU249" s="14"/>
      <c r="ROV249" s="14"/>
      <c r="ROW249" s="14"/>
      <c r="ROX249" s="14"/>
      <c r="ROY249" s="14"/>
      <c r="ROZ249" s="14"/>
      <c r="RPA249" s="14"/>
      <c r="RPB249" s="14"/>
      <c r="RPC249" s="14"/>
      <c r="RPD249" s="14"/>
      <c r="RPE249" s="14"/>
      <c r="RPF249" s="14"/>
      <c r="RPG249" s="14"/>
      <c r="RPH249" s="14"/>
      <c r="RPI249" s="14"/>
      <c r="RPJ249" s="14"/>
      <c r="RPK249" s="14"/>
      <c r="RPL249" s="14"/>
      <c r="RPM249" s="14"/>
      <c r="RPN249" s="14"/>
      <c r="RPO249" s="14"/>
      <c r="RPP249" s="14"/>
      <c r="RPQ249" s="14"/>
      <c r="RPR249" s="14"/>
      <c r="RPS249" s="14"/>
      <c r="RPT249" s="14"/>
      <c r="RPU249" s="14"/>
      <c r="RPV249" s="14"/>
      <c r="RPW249" s="14"/>
      <c r="RPX249" s="14"/>
      <c r="RPY249" s="14"/>
      <c r="RPZ249" s="14"/>
      <c r="RQA249" s="14"/>
      <c r="RQB249" s="14"/>
      <c r="RQC249" s="14"/>
      <c r="RQD249" s="14"/>
      <c r="RQE249" s="14"/>
      <c r="RQF249" s="14"/>
      <c r="RQG249" s="14"/>
      <c r="RQH249" s="14"/>
      <c r="RQI249" s="14"/>
      <c r="RQJ249" s="14"/>
      <c r="RQK249" s="14"/>
      <c r="RQL249" s="14"/>
      <c r="RQM249" s="14"/>
      <c r="RQN249" s="14"/>
      <c r="RQO249" s="14"/>
      <c r="RQP249" s="14"/>
      <c r="RQQ249" s="14"/>
      <c r="RQR249" s="14"/>
      <c r="RQS249" s="14"/>
      <c r="RQT249" s="14"/>
      <c r="RQU249" s="14"/>
      <c r="RQV249" s="14"/>
      <c r="RQW249" s="14"/>
      <c r="RQX249" s="14"/>
      <c r="RQY249" s="14"/>
      <c r="RQZ249" s="14"/>
      <c r="RRA249" s="14"/>
      <c r="RRB249" s="14"/>
      <c r="RRC249" s="14"/>
      <c r="RRD249" s="14"/>
      <c r="RRE249" s="14"/>
      <c r="RRF249" s="14"/>
      <c r="RRG249" s="14"/>
      <c r="RRH249" s="14"/>
      <c r="RRI249" s="14"/>
      <c r="RRJ249" s="14"/>
      <c r="RRK249" s="14"/>
      <c r="RRL249" s="14"/>
      <c r="RRM249" s="14"/>
      <c r="RRN249" s="14"/>
      <c r="RRO249" s="14"/>
      <c r="RRP249" s="14"/>
      <c r="RRQ249" s="14"/>
      <c r="RRR249" s="14"/>
      <c r="RRS249" s="14"/>
      <c r="RRT249" s="14"/>
      <c r="RRU249" s="14"/>
      <c r="RRV249" s="14"/>
      <c r="RRW249" s="14"/>
      <c r="RRX249" s="14"/>
      <c r="RRY249" s="14"/>
      <c r="RRZ249" s="14"/>
      <c r="RSA249" s="14"/>
      <c r="RSB249" s="14"/>
      <c r="RSC249" s="14"/>
      <c r="RSD249" s="14"/>
      <c r="RSE249" s="14"/>
      <c r="RSF249" s="14"/>
      <c r="RSG249" s="14"/>
      <c r="RSH249" s="14"/>
      <c r="RSI249" s="14"/>
      <c r="RSJ249" s="14"/>
      <c r="RSK249" s="14"/>
      <c r="RSL249" s="14"/>
      <c r="RSM249" s="14"/>
      <c r="RSN249" s="14"/>
      <c r="RSO249" s="14"/>
      <c r="RSP249" s="14"/>
      <c r="RSQ249" s="14"/>
      <c r="RSR249" s="14"/>
      <c r="RSS249" s="14"/>
      <c r="RST249" s="14"/>
      <c r="RSU249" s="14"/>
      <c r="RSV249" s="14"/>
      <c r="RSW249" s="14"/>
      <c r="RSX249" s="14"/>
      <c r="RSY249" s="14"/>
      <c r="RSZ249" s="14"/>
      <c r="RTA249" s="14"/>
      <c r="RTB249" s="14"/>
      <c r="RTC249" s="14"/>
      <c r="RTD249" s="14"/>
      <c r="RTE249" s="14"/>
      <c r="RTF249" s="14"/>
      <c r="RTG249" s="14"/>
      <c r="RTH249" s="14"/>
      <c r="RTI249" s="14"/>
      <c r="RTJ249" s="14"/>
      <c r="RTK249" s="14"/>
      <c r="RTL249" s="14"/>
      <c r="RTM249" s="14"/>
      <c r="RTN249" s="14"/>
      <c r="RTO249" s="14"/>
      <c r="RTP249" s="14"/>
      <c r="RTQ249" s="14"/>
      <c r="RTR249" s="14"/>
      <c r="RTS249" s="14"/>
      <c r="RTT249" s="14"/>
      <c r="RTU249" s="14"/>
      <c r="RTV249" s="14"/>
      <c r="RTW249" s="14"/>
      <c r="RTX249" s="14"/>
      <c r="RTY249" s="14"/>
      <c r="RTZ249" s="14"/>
      <c r="RUA249" s="14"/>
      <c r="RUB249" s="14"/>
      <c r="RUC249" s="14"/>
      <c r="RUD249" s="14"/>
      <c r="RUE249" s="14"/>
      <c r="RUF249" s="14"/>
      <c r="RUG249" s="14"/>
      <c r="RUH249" s="14"/>
      <c r="RUI249" s="14"/>
      <c r="RUJ249" s="14"/>
      <c r="RUK249" s="14"/>
      <c r="RUL249" s="14"/>
      <c r="RUM249" s="14"/>
      <c r="RUN249" s="14"/>
      <c r="RUO249" s="14"/>
      <c r="RUP249" s="14"/>
      <c r="RUQ249" s="14"/>
      <c r="RUR249" s="14"/>
      <c r="RUS249" s="14"/>
      <c r="RUT249" s="14"/>
      <c r="RUU249" s="14"/>
      <c r="RUV249" s="14"/>
      <c r="RUW249" s="14"/>
      <c r="RUX249" s="14"/>
      <c r="RUY249" s="14"/>
      <c r="RUZ249" s="14"/>
      <c r="RVA249" s="14"/>
      <c r="RVB249" s="14"/>
      <c r="RVC249" s="14"/>
      <c r="RVD249" s="14"/>
      <c r="RVE249" s="14"/>
      <c r="RVF249" s="14"/>
      <c r="RVG249" s="14"/>
      <c r="RVH249" s="14"/>
      <c r="RVI249" s="14"/>
      <c r="RVJ249" s="14"/>
      <c r="RVK249" s="14"/>
      <c r="RVL249" s="14"/>
      <c r="RVM249" s="14"/>
      <c r="RVN249" s="14"/>
      <c r="RVO249" s="14"/>
      <c r="RVP249" s="14"/>
      <c r="RVQ249" s="14"/>
      <c r="RVR249" s="14"/>
      <c r="RVS249" s="14"/>
      <c r="RVT249" s="14"/>
      <c r="RVU249" s="14"/>
      <c r="RVV249" s="14"/>
      <c r="RVW249" s="14"/>
      <c r="RVX249" s="14"/>
      <c r="RVY249" s="14"/>
      <c r="RVZ249" s="14"/>
      <c r="RWA249" s="14"/>
      <c r="RWB249" s="14"/>
      <c r="RWC249" s="14"/>
      <c r="RWD249" s="14"/>
      <c r="RWE249" s="14"/>
      <c r="RWF249" s="14"/>
      <c r="RWG249" s="14"/>
      <c r="RWH249" s="14"/>
      <c r="RWI249" s="14"/>
      <c r="RWJ249" s="14"/>
      <c r="RWK249" s="14"/>
      <c r="RWL249" s="14"/>
      <c r="RWM249" s="14"/>
      <c r="RWN249" s="14"/>
      <c r="RWO249" s="14"/>
      <c r="RWP249" s="14"/>
      <c r="RWQ249" s="14"/>
      <c r="RWR249" s="14"/>
      <c r="RWS249" s="14"/>
      <c r="RWT249" s="14"/>
      <c r="RWU249" s="14"/>
      <c r="RWV249" s="14"/>
      <c r="RWW249" s="14"/>
      <c r="RWX249" s="14"/>
      <c r="RWY249" s="14"/>
      <c r="RWZ249" s="14"/>
      <c r="RXA249" s="14"/>
      <c r="RXB249" s="14"/>
      <c r="RXC249" s="14"/>
      <c r="RXD249" s="14"/>
      <c r="RXE249" s="14"/>
      <c r="RXF249" s="14"/>
      <c r="RXG249" s="14"/>
      <c r="RXH249" s="14"/>
      <c r="RXI249" s="14"/>
      <c r="RXJ249" s="14"/>
      <c r="RXK249" s="14"/>
      <c r="RXL249" s="14"/>
      <c r="RXM249" s="14"/>
      <c r="RXN249" s="14"/>
      <c r="RXO249" s="14"/>
      <c r="RXP249" s="14"/>
      <c r="RXQ249" s="14"/>
      <c r="RXR249" s="14"/>
      <c r="RXS249" s="14"/>
      <c r="RXT249" s="14"/>
      <c r="RXU249" s="14"/>
      <c r="RXV249" s="14"/>
      <c r="RXW249" s="14"/>
      <c r="RXX249" s="14"/>
      <c r="RXY249" s="14"/>
      <c r="RXZ249" s="14"/>
      <c r="RYA249" s="14"/>
      <c r="RYB249" s="14"/>
      <c r="RYC249" s="14"/>
      <c r="RYD249" s="14"/>
      <c r="RYE249" s="14"/>
      <c r="RYF249" s="14"/>
      <c r="RYG249" s="14"/>
      <c r="RYH249" s="14"/>
      <c r="RYI249" s="14"/>
      <c r="RYJ249" s="14"/>
      <c r="RYK249" s="14"/>
      <c r="RYL249" s="14"/>
      <c r="RYM249" s="14"/>
      <c r="RYN249" s="14"/>
      <c r="RYO249" s="14"/>
      <c r="RYP249" s="14"/>
      <c r="RYQ249" s="14"/>
      <c r="RYR249" s="14"/>
      <c r="RYS249" s="14"/>
      <c r="RYT249" s="14"/>
      <c r="RYU249" s="14"/>
      <c r="RYV249" s="14"/>
      <c r="RYW249" s="14"/>
      <c r="RYX249" s="14"/>
      <c r="RYY249" s="14"/>
      <c r="RYZ249" s="14"/>
      <c r="RZA249" s="14"/>
      <c r="RZB249" s="14"/>
      <c r="RZC249" s="14"/>
      <c r="RZD249" s="14"/>
      <c r="RZE249" s="14"/>
      <c r="RZF249" s="14"/>
      <c r="RZG249" s="14"/>
      <c r="RZH249" s="14"/>
      <c r="RZI249" s="14"/>
      <c r="RZJ249" s="14"/>
      <c r="RZK249" s="14"/>
      <c r="RZL249" s="14"/>
      <c r="RZM249" s="14"/>
      <c r="RZN249" s="14"/>
      <c r="RZO249" s="14"/>
      <c r="RZP249" s="14"/>
      <c r="RZQ249" s="14"/>
      <c r="RZR249" s="14"/>
      <c r="RZS249" s="14"/>
      <c r="RZT249" s="14"/>
      <c r="RZU249" s="14"/>
      <c r="RZV249" s="14"/>
      <c r="RZW249" s="14"/>
      <c r="RZX249" s="14"/>
      <c r="RZY249" s="14"/>
      <c r="RZZ249" s="14"/>
      <c r="SAA249" s="14"/>
      <c r="SAB249" s="14"/>
      <c r="SAC249" s="14"/>
      <c r="SAD249" s="14"/>
      <c r="SAE249" s="14"/>
      <c r="SAF249" s="14"/>
      <c r="SAG249" s="14"/>
      <c r="SAH249" s="14"/>
      <c r="SAI249" s="14"/>
      <c r="SAJ249" s="14"/>
      <c r="SAK249" s="14"/>
      <c r="SAL249" s="14"/>
      <c r="SAM249" s="14"/>
      <c r="SAN249" s="14"/>
      <c r="SAO249" s="14"/>
      <c r="SAP249" s="14"/>
      <c r="SAQ249" s="14"/>
      <c r="SAR249" s="14"/>
      <c r="SAS249" s="14"/>
      <c r="SAT249" s="14"/>
      <c r="SAU249" s="14"/>
      <c r="SAV249" s="14"/>
      <c r="SAW249" s="14"/>
      <c r="SAX249" s="14"/>
      <c r="SAY249" s="14"/>
      <c r="SAZ249" s="14"/>
      <c r="SBA249" s="14"/>
      <c r="SBB249" s="14"/>
      <c r="SBC249" s="14"/>
      <c r="SBD249" s="14"/>
      <c r="SBE249" s="14"/>
      <c r="SBF249" s="14"/>
      <c r="SBG249" s="14"/>
      <c r="SBH249" s="14"/>
      <c r="SBI249" s="14"/>
      <c r="SBJ249" s="14"/>
      <c r="SBK249" s="14"/>
      <c r="SBL249" s="14"/>
      <c r="SBM249" s="14"/>
      <c r="SBN249" s="14"/>
      <c r="SBO249" s="14"/>
      <c r="SBP249" s="14"/>
      <c r="SBQ249" s="14"/>
      <c r="SBR249" s="14"/>
      <c r="SBS249" s="14"/>
      <c r="SBT249" s="14"/>
      <c r="SBU249" s="14"/>
      <c r="SBV249" s="14"/>
      <c r="SBW249" s="14"/>
      <c r="SBX249" s="14"/>
      <c r="SBY249" s="14"/>
      <c r="SBZ249" s="14"/>
      <c r="SCA249" s="14"/>
      <c r="SCB249" s="14"/>
      <c r="SCC249" s="14"/>
      <c r="SCD249" s="14"/>
      <c r="SCE249" s="14"/>
      <c r="SCF249" s="14"/>
      <c r="SCG249" s="14"/>
      <c r="SCH249" s="14"/>
      <c r="SCI249" s="14"/>
      <c r="SCJ249" s="14"/>
      <c r="SCK249" s="14"/>
      <c r="SCL249" s="14"/>
      <c r="SCM249" s="14"/>
      <c r="SCN249" s="14"/>
      <c r="SCO249" s="14"/>
      <c r="SCP249" s="14"/>
      <c r="SCQ249" s="14"/>
      <c r="SCR249" s="14"/>
      <c r="SCS249" s="14"/>
      <c r="SCT249" s="14"/>
      <c r="SCU249" s="14"/>
      <c r="SCV249" s="14"/>
      <c r="SCW249" s="14"/>
      <c r="SCX249" s="14"/>
      <c r="SCY249" s="14"/>
      <c r="SCZ249" s="14"/>
      <c r="SDA249" s="14"/>
      <c r="SDB249" s="14"/>
      <c r="SDC249" s="14"/>
      <c r="SDD249" s="14"/>
      <c r="SDE249" s="14"/>
      <c r="SDF249" s="14"/>
      <c r="SDG249" s="14"/>
      <c r="SDH249" s="14"/>
      <c r="SDI249" s="14"/>
      <c r="SDJ249" s="14"/>
      <c r="SDK249" s="14"/>
      <c r="SDL249" s="14"/>
      <c r="SDM249" s="14"/>
      <c r="SDN249" s="14"/>
      <c r="SDO249" s="14"/>
      <c r="SDP249" s="14"/>
      <c r="SDQ249" s="14"/>
      <c r="SDR249" s="14"/>
      <c r="SDS249" s="14"/>
      <c r="SDT249" s="14"/>
      <c r="SDU249" s="14"/>
      <c r="SDV249" s="14"/>
      <c r="SDW249" s="14"/>
      <c r="SDX249" s="14"/>
      <c r="SDY249" s="14"/>
      <c r="SDZ249" s="14"/>
      <c r="SEA249" s="14"/>
      <c r="SEB249" s="14"/>
      <c r="SEC249" s="14"/>
      <c r="SED249" s="14"/>
      <c r="SEE249" s="14"/>
      <c r="SEF249" s="14"/>
      <c r="SEG249" s="14"/>
      <c r="SEH249" s="14"/>
      <c r="SEI249" s="14"/>
      <c r="SEJ249" s="14"/>
      <c r="SEK249" s="14"/>
      <c r="SEL249" s="14"/>
      <c r="SEM249" s="14"/>
      <c r="SEN249" s="14"/>
      <c r="SEO249" s="14"/>
      <c r="SEP249" s="14"/>
      <c r="SEQ249" s="14"/>
      <c r="SER249" s="14"/>
      <c r="SES249" s="14"/>
      <c r="SET249" s="14"/>
      <c r="SEU249" s="14"/>
      <c r="SEV249" s="14"/>
      <c r="SEW249" s="14"/>
      <c r="SEX249" s="14"/>
      <c r="SEY249" s="14"/>
      <c r="SEZ249" s="14"/>
      <c r="SFA249" s="14"/>
      <c r="SFB249" s="14"/>
      <c r="SFC249" s="14"/>
      <c r="SFD249" s="14"/>
      <c r="SFE249" s="14"/>
      <c r="SFF249" s="14"/>
      <c r="SFG249" s="14"/>
      <c r="SFH249" s="14"/>
      <c r="SFI249" s="14"/>
      <c r="SFJ249" s="14"/>
      <c r="SFK249" s="14"/>
      <c r="SFL249" s="14"/>
      <c r="SFM249" s="14"/>
      <c r="SFN249" s="14"/>
      <c r="SFO249" s="14"/>
      <c r="SFP249" s="14"/>
      <c r="SFQ249" s="14"/>
      <c r="SFR249" s="14"/>
      <c r="SFS249" s="14"/>
      <c r="SFT249" s="14"/>
      <c r="SFU249" s="14"/>
      <c r="SFV249" s="14"/>
      <c r="SFW249" s="14"/>
      <c r="SFX249" s="14"/>
      <c r="SFY249" s="14"/>
      <c r="SFZ249" s="14"/>
      <c r="SGA249" s="14"/>
      <c r="SGB249" s="14"/>
      <c r="SGC249" s="14"/>
      <c r="SGD249" s="14"/>
      <c r="SGE249" s="14"/>
      <c r="SGF249" s="14"/>
      <c r="SGG249" s="14"/>
      <c r="SGH249" s="14"/>
      <c r="SGI249" s="14"/>
      <c r="SGJ249" s="14"/>
      <c r="SGK249" s="14"/>
      <c r="SGL249" s="14"/>
      <c r="SGM249" s="14"/>
      <c r="SGN249" s="14"/>
      <c r="SGO249" s="14"/>
      <c r="SGP249" s="14"/>
      <c r="SGQ249" s="14"/>
      <c r="SGR249" s="14"/>
      <c r="SGS249" s="14"/>
      <c r="SGT249" s="14"/>
      <c r="SGU249" s="14"/>
      <c r="SGV249" s="14"/>
      <c r="SGW249" s="14"/>
      <c r="SGX249" s="14"/>
      <c r="SGY249" s="14"/>
      <c r="SGZ249" s="14"/>
      <c r="SHA249" s="14"/>
      <c r="SHB249" s="14"/>
      <c r="SHC249" s="14"/>
      <c r="SHD249" s="14"/>
      <c r="SHE249" s="14"/>
      <c r="SHF249" s="14"/>
      <c r="SHG249" s="14"/>
      <c r="SHH249" s="14"/>
      <c r="SHI249" s="14"/>
      <c r="SHJ249" s="14"/>
      <c r="SHK249" s="14"/>
      <c r="SHL249" s="14"/>
      <c r="SHM249" s="14"/>
      <c r="SHN249" s="14"/>
      <c r="SHO249" s="14"/>
      <c r="SHP249" s="14"/>
      <c r="SHQ249" s="14"/>
      <c r="SHR249" s="14"/>
      <c r="SHS249" s="14"/>
      <c r="SHT249" s="14"/>
      <c r="SHU249" s="14"/>
      <c r="SHV249" s="14"/>
      <c r="SHW249" s="14"/>
      <c r="SHX249" s="14"/>
      <c r="SHY249" s="14"/>
      <c r="SHZ249" s="14"/>
      <c r="SIA249" s="14"/>
      <c r="SIB249" s="14"/>
      <c r="SIC249" s="14"/>
      <c r="SID249" s="14"/>
      <c r="SIE249" s="14"/>
      <c r="SIF249" s="14"/>
      <c r="SIG249" s="14"/>
      <c r="SIH249" s="14"/>
      <c r="SII249" s="14"/>
      <c r="SIJ249" s="14"/>
      <c r="SIK249" s="14"/>
      <c r="SIL249" s="14"/>
      <c r="SIM249" s="14"/>
      <c r="SIN249" s="14"/>
      <c r="SIO249" s="14"/>
      <c r="SIP249" s="14"/>
      <c r="SIQ249" s="14"/>
      <c r="SIR249" s="14"/>
      <c r="SIS249" s="14"/>
      <c r="SIT249" s="14"/>
      <c r="SIU249" s="14"/>
      <c r="SIV249" s="14"/>
      <c r="SIW249" s="14"/>
      <c r="SIX249" s="14"/>
      <c r="SIY249" s="14"/>
      <c r="SIZ249" s="14"/>
      <c r="SJA249" s="14"/>
      <c r="SJB249" s="14"/>
      <c r="SJC249" s="14"/>
      <c r="SJD249" s="14"/>
      <c r="SJE249" s="14"/>
      <c r="SJF249" s="14"/>
      <c r="SJG249" s="14"/>
      <c r="SJH249" s="14"/>
      <c r="SJI249" s="14"/>
      <c r="SJJ249" s="14"/>
      <c r="SJK249" s="14"/>
      <c r="SJL249" s="14"/>
      <c r="SJM249" s="14"/>
      <c r="SJN249" s="14"/>
      <c r="SJO249" s="14"/>
      <c r="SJP249" s="14"/>
      <c r="SJQ249" s="14"/>
      <c r="SJR249" s="14"/>
      <c r="SJS249" s="14"/>
      <c r="SJT249" s="14"/>
      <c r="SJU249" s="14"/>
      <c r="SJV249" s="14"/>
      <c r="SJW249" s="14"/>
      <c r="SJX249" s="14"/>
      <c r="SJY249" s="14"/>
      <c r="SJZ249" s="14"/>
      <c r="SKA249" s="14"/>
      <c r="SKB249" s="14"/>
      <c r="SKC249" s="14"/>
      <c r="SKD249" s="14"/>
      <c r="SKE249" s="14"/>
      <c r="SKF249" s="14"/>
      <c r="SKG249" s="14"/>
      <c r="SKH249" s="14"/>
      <c r="SKI249" s="14"/>
      <c r="SKJ249" s="14"/>
      <c r="SKK249" s="14"/>
      <c r="SKL249" s="14"/>
      <c r="SKM249" s="14"/>
      <c r="SKN249" s="14"/>
      <c r="SKO249" s="14"/>
      <c r="SKP249" s="14"/>
      <c r="SKQ249" s="14"/>
      <c r="SKR249" s="14"/>
      <c r="SKS249" s="14"/>
      <c r="SKT249" s="14"/>
      <c r="SKU249" s="14"/>
      <c r="SKV249" s="14"/>
      <c r="SKW249" s="14"/>
      <c r="SKX249" s="14"/>
      <c r="SKY249" s="14"/>
      <c r="SKZ249" s="14"/>
      <c r="SLA249" s="14"/>
      <c r="SLB249" s="14"/>
      <c r="SLC249" s="14"/>
      <c r="SLD249" s="14"/>
      <c r="SLE249" s="14"/>
      <c r="SLF249" s="14"/>
      <c r="SLG249" s="14"/>
      <c r="SLH249" s="14"/>
      <c r="SLI249" s="14"/>
      <c r="SLJ249" s="14"/>
      <c r="SLK249" s="14"/>
      <c r="SLL249" s="14"/>
      <c r="SLM249" s="14"/>
      <c r="SLN249" s="14"/>
      <c r="SLO249" s="14"/>
      <c r="SLP249" s="14"/>
      <c r="SLQ249" s="14"/>
      <c r="SLR249" s="14"/>
      <c r="SLS249" s="14"/>
      <c r="SLT249" s="14"/>
      <c r="SLU249" s="14"/>
      <c r="SLV249" s="14"/>
      <c r="SLW249" s="14"/>
      <c r="SLX249" s="14"/>
      <c r="SLY249" s="14"/>
      <c r="SLZ249" s="14"/>
      <c r="SMA249" s="14"/>
      <c r="SMB249" s="14"/>
      <c r="SMC249" s="14"/>
      <c r="SMD249" s="14"/>
      <c r="SME249" s="14"/>
      <c r="SMF249" s="14"/>
      <c r="SMG249" s="14"/>
      <c r="SMH249" s="14"/>
      <c r="SMI249" s="14"/>
      <c r="SMJ249" s="14"/>
      <c r="SMK249" s="14"/>
      <c r="SML249" s="14"/>
      <c r="SMM249" s="14"/>
      <c r="SMN249" s="14"/>
      <c r="SMO249" s="14"/>
      <c r="SMP249" s="14"/>
      <c r="SMQ249" s="14"/>
      <c r="SMR249" s="14"/>
      <c r="SMS249" s="14"/>
      <c r="SMT249" s="14"/>
      <c r="SMU249" s="14"/>
      <c r="SMV249" s="14"/>
      <c r="SMW249" s="14"/>
      <c r="SMX249" s="14"/>
      <c r="SMY249" s="14"/>
      <c r="SMZ249" s="14"/>
      <c r="SNA249" s="14"/>
      <c r="SNB249" s="14"/>
      <c r="SNC249" s="14"/>
      <c r="SND249" s="14"/>
      <c r="SNE249" s="14"/>
      <c r="SNF249" s="14"/>
      <c r="SNG249" s="14"/>
      <c r="SNH249" s="14"/>
      <c r="SNI249" s="14"/>
      <c r="SNJ249" s="14"/>
      <c r="SNK249" s="14"/>
      <c r="SNL249" s="14"/>
      <c r="SNM249" s="14"/>
      <c r="SNN249" s="14"/>
      <c r="SNO249" s="14"/>
      <c r="SNP249" s="14"/>
      <c r="SNQ249" s="14"/>
      <c r="SNR249" s="14"/>
      <c r="SNS249" s="14"/>
      <c r="SNT249" s="14"/>
      <c r="SNU249" s="14"/>
      <c r="SNV249" s="14"/>
      <c r="SNW249" s="14"/>
      <c r="SNX249" s="14"/>
      <c r="SNY249" s="14"/>
      <c r="SNZ249" s="14"/>
      <c r="SOA249" s="14"/>
      <c r="SOB249" s="14"/>
      <c r="SOC249" s="14"/>
      <c r="SOD249" s="14"/>
      <c r="SOE249" s="14"/>
      <c r="SOF249" s="14"/>
      <c r="SOG249" s="14"/>
      <c r="SOH249" s="14"/>
      <c r="SOI249" s="14"/>
      <c r="SOJ249" s="14"/>
      <c r="SOK249" s="14"/>
      <c r="SOL249" s="14"/>
      <c r="SOM249" s="14"/>
      <c r="SON249" s="14"/>
      <c r="SOO249" s="14"/>
      <c r="SOP249" s="14"/>
      <c r="SOQ249" s="14"/>
      <c r="SOR249" s="14"/>
      <c r="SOS249" s="14"/>
      <c r="SOT249" s="14"/>
      <c r="SOU249" s="14"/>
      <c r="SOV249" s="14"/>
      <c r="SOW249" s="14"/>
      <c r="SOX249" s="14"/>
      <c r="SOY249" s="14"/>
      <c r="SOZ249" s="14"/>
      <c r="SPA249" s="14"/>
      <c r="SPB249" s="14"/>
      <c r="SPC249" s="14"/>
      <c r="SPD249" s="14"/>
      <c r="SPE249" s="14"/>
      <c r="SPF249" s="14"/>
      <c r="SPG249" s="14"/>
      <c r="SPH249" s="14"/>
      <c r="SPI249" s="14"/>
      <c r="SPJ249" s="14"/>
      <c r="SPK249" s="14"/>
      <c r="SPL249" s="14"/>
      <c r="SPM249" s="14"/>
      <c r="SPN249" s="14"/>
      <c r="SPO249" s="14"/>
      <c r="SPP249" s="14"/>
      <c r="SPQ249" s="14"/>
      <c r="SPR249" s="14"/>
      <c r="SPS249" s="14"/>
      <c r="SPT249" s="14"/>
      <c r="SPU249" s="14"/>
      <c r="SPV249" s="14"/>
      <c r="SPW249" s="14"/>
      <c r="SPX249" s="14"/>
      <c r="SPY249" s="14"/>
      <c r="SPZ249" s="14"/>
      <c r="SQA249" s="14"/>
      <c r="SQB249" s="14"/>
      <c r="SQC249" s="14"/>
      <c r="SQD249" s="14"/>
      <c r="SQE249" s="14"/>
      <c r="SQF249" s="14"/>
      <c r="SQG249" s="14"/>
      <c r="SQH249" s="14"/>
      <c r="SQI249" s="14"/>
      <c r="SQJ249" s="14"/>
      <c r="SQK249" s="14"/>
      <c r="SQL249" s="14"/>
      <c r="SQM249" s="14"/>
      <c r="SQN249" s="14"/>
      <c r="SQO249" s="14"/>
      <c r="SQP249" s="14"/>
      <c r="SQQ249" s="14"/>
      <c r="SQR249" s="14"/>
      <c r="SQS249" s="14"/>
      <c r="SQT249" s="14"/>
      <c r="SQU249" s="14"/>
      <c r="SQV249" s="14"/>
      <c r="SQW249" s="14"/>
      <c r="SQX249" s="14"/>
      <c r="SQY249" s="14"/>
      <c r="SQZ249" s="14"/>
      <c r="SRA249" s="14"/>
      <c r="SRB249" s="14"/>
      <c r="SRC249" s="14"/>
      <c r="SRD249" s="14"/>
      <c r="SRE249" s="14"/>
      <c r="SRF249" s="14"/>
      <c r="SRG249" s="14"/>
      <c r="SRH249" s="14"/>
      <c r="SRI249" s="14"/>
      <c r="SRJ249" s="14"/>
      <c r="SRK249" s="14"/>
      <c r="SRL249" s="14"/>
      <c r="SRM249" s="14"/>
      <c r="SRN249" s="14"/>
      <c r="SRO249" s="14"/>
      <c r="SRP249" s="14"/>
      <c r="SRQ249" s="14"/>
      <c r="SRR249" s="14"/>
      <c r="SRS249" s="14"/>
      <c r="SRT249" s="14"/>
      <c r="SRU249" s="14"/>
      <c r="SRV249" s="14"/>
      <c r="SRW249" s="14"/>
      <c r="SRX249" s="14"/>
      <c r="SRY249" s="14"/>
      <c r="SRZ249" s="14"/>
      <c r="SSA249" s="14"/>
      <c r="SSB249" s="14"/>
      <c r="SSC249" s="14"/>
      <c r="SSD249" s="14"/>
      <c r="SSE249" s="14"/>
      <c r="SSF249" s="14"/>
      <c r="SSG249" s="14"/>
      <c r="SSH249" s="14"/>
      <c r="SSI249" s="14"/>
      <c r="SSJ249" s="14"/>
      <c r="SSK249" s="14"/>
      <c r="SSL249" s="14"/>
      <c r="SSM249" s="14"/>
      <c r="SSN249" s="14"/>
      <c r="SSO249" s="14"/>
      <c r="SSP249" s="14"/>
      <c r="SSQ249" s="14"/>
      <c r="SSR249" s="14"/>
      <c r="SSS249" s="14"/>
      <c r="SST249" s="14"/>
      <c r="SSU249" s="14"/>
      <c r="SSV249" s="14"/>
      <c r="SSW249" s="14"/>
      <c r="SSX249" s="14"/>
      <c r="SSY249" s="14"/>
      <c r="SSZ249" s="14"/>
      <c r="STA249" s="14"/>
      <c r="STB249" s="14"/>
      <c r="STC249" s="14"/>
      <c r="STD249" s="14"/>
      <c r="STE249" s="14"/>
      <c r="STF249" s="14"/>
      <c r="STG249" s="14"/>
      <c r="STH249" s="14"/>
      <c r="STI249" s="14"/>
      <c r="STJ249" s="14"/>
      <c r="STK249" s="14"/>
      <c r="STL249" s="14"/>
      <c r="STM249" s="14"/>
      <c r="STN249" s="14"/>
      <c r="STO249" s="14"/>
      <c r="STP249" s="14"/>
      <c r="STQ249" s="14"/>
      <c r="STR249" s="14"/>
      <c r="STS249" s="14"/>
      <c r="STT249" s="14"/>
      <c r="STU249" s="14"/>
      <c r="STV249" s="14"/>
      <c r="STW249" s="14"/>
      <c r="STX249" s="14"/>
      <c r="STY249" s="14"/>
      <c r="STZ249" s="14"/>
      <c r="SUA249" s="14"/>
      <c r="SUB249" s="14"/>
      <c r="SUC249" s="14"/>
      <c r="SUD249" s="14"/>
      <c r="SUE249" s="14"/>
      <c r="SUF249" s="14"/>
      <c r="SUG249" s="14"/>
      <c r="SUH249" s="14"/>
      <c r="SUI249" s="14"/>
      <c r="SUJ249" s="14"/>
      <c r="SUK249" s="14"/>
      <c r="SUL249" s="14"/>
      <c r="SUM249" s="14"/>
      <c r="SUN249" s="14"/>
      <c r="SUO249" s="14"/>
      <c r="SUP249" s="14"/>
      <c r="SUQ249" s="14"/>
      <c r="SUR249" s="14"/>
      <c r="SUS249" s="14"/>
      <c r="SUT249" s="14"/>
      <c r="SUU249" s="14"/>
      <c r="SUV249" s="14"/>
      <c r="SUW249" s="14"/>
      <c r="SUX249" s="14"/>
      <c r="SUY249" s="14"/>
      <c r="SUZ249" s="14"/>
      <c r="SVA249" s="14"/>
      <c r="SVB249" s="14"/>
      <c r="SVC249" s="14"/>
      <c r="SVD249" s="14"/>
      <c r="SVE249" s="14"/>
      <c r="SVF249" s="14"/>
      <c r="SVG249" s="14"/>
      <c r="SVH249" s="14"/>
      <c r="SVI249" s="14"/>
      <c r="SVJ249" s="14"/>
      <c r="SVK249" s="14"/>
      <c r="SVL249" s="14"/>
      <c r="SVM249" s="14"/>
      <c r="SVN249" s="14"/>
      <c r="SVO249" s="14"/>
      <c r="SVP249" s="14"/>
      <c r="SVQ249" s="14"/>
      <c r="SVR249" s="14"/>
      <c r="SVS249" s="14"/>
      <c r="SVT249" s="14"/>
      <c r="SVU249" s="14"/>
      <c r="SVV249" s="14"/>
      <c r="SVW249" s="14"/>
      <c r="SVX249" s="14"/>
      <c r="SVY249" s="14"/>
      <c r="SVZ249" s="14"/>
      <c r="SWA249" s="14"/>
      <c r="SWB249" s="14"/>
      <c r="SWC249" s="14"/>
      <c r="SWD249" s="14"/>
      <c r="SWE249" s="14"/>
      <c r="SWF249" s="14"/>
      <c r="SWG249" s="14"/>
      <c r="SWH249" s="14"/>
      <c r="SWI249" s="14"/>
      <c r="SWJ249" s="14"/>
      <c r="SWK249" s="14"/>
      <c r="SWL249" s="14"/>
      <c r="SWM249" s="14"/>
      <c r="SWN249" s="14"/>
      <c r="SWO249" s="14"/>
      <c r="SWP249" s="14"/>
      <c r="SWQ249" s="14"/>
      <c r="SWR249" s="14"/>
      <c r="SWS249" s="14"/>
      <c r="SWT249" s="14"/>
      <c r="SWU249" s="14"/>
      <c r="SWV249" s="14"/>
      <c r="SWW249" s="14"/>
      <c r="SWX249" s="14"/>
      <c r="SWY249" s="14"/>
      <c r="SWZ249" s="14"/>
      <c r="SXA249" s="14"/>
      <c r="SXB249" s="14"/>
      <c r="SXC249" s="14"/>
      <c r="SXD249" s="14"/>
      <c r="SXE249" s="14"/>
      <c r="SXF249" s="14"/>
      <c r="SXG249" s="14"/>
      <c r="SXH249" s="14"/>
      <c r="SXI249" s="14"/>
      <c r="SXJ249" s="14"/>
      <c r="SXK249" s="14"/>
      <c r="SXL249" s="14"/>
      <c r="SXM249" s="14"/>
      <c r="SXN249" s="14"/>
      <c r="SXO249" s="14"/>
      <c r="SXP249" s="14"/>
      <c r="SXQ249" s="14"/>
      <c r="SXR249" s="14"/>
      <c r="SXS249" s="14"/>
      <c r="SXT249" s="14"/>
      <c r="SXU249" s="14"/>
      <c r="SXV249" s="14"/>
      <c r="SXW249" s="14"/>
      <c r="SXX249" s="14"/>
      <c r="SXY249" s="14"/>
      <c r="SXZ249" s="14"/>
      <c r="SYA249" s="14"/>
      <c r="SYB249" s="14"/>
      <c r="SYC249" s="14"/>
      <c r="SYD249" s="14"/>
      <c r="SYE249" s="14"/>
      <c r="SYF249" s="14"/>
      <c r="SYG249" s="14"/>
      <c r="SYH249" s="14"/>
      <c r="SYI249" s="14"/>
      <c r="SYJ249" s="14"/>
      <c r="SYK249" s="14"/>
      <c r="SYL249" s="14"/>
      <c r="SYM249" s="14"/>
      <c r="SYN249" s="14"/>
      <c r="SYO249" s="14"/>
      <c r="SYP249" s="14"/>
      <c r="SYQ249" s="14"/>
      <c r="SYR249" s="14"/>
      <c r="SYS249" s="14"/>
      <c r="SYT249" s="14"/>
      <c r="SYU249" s="14"/>
      <c r="SYV249" s="14"/>
      <c r="SYW249" s="14"/>
      <c r="SYX249" s="14"/>
      <c r="SYY249" s="14"/>
      <c r="SYZ249" s="14"/>
      <c r="SZA249" s="14"/>
      <c r="SZB249" s="14"/>
      <c r="SZC249" s="14"/>
      <c r="SZD249" s="14"/>
      <c r="SZE249" s="14"/>
      <c r="SZF249" s="14"/>
      <c r="SZG249" s="14"/>
      <c r="SZH249" s="14"/>
      <c r="SZI249" s="14"/>
      <c r="SZJ249" s="14"/>
      <c r="SZK249" s="14"/>
      <c r="SZL249" s="14"/>
      <c r="SZM249" s="14"/>
      <c r="SZN249" s="14"/>
      <c r="SZO249" s="14"/>
      <c r="SZP249" s="14"/>
      <c r="SZQ249" s="14"/>
      <c r="SZR249" s="14"/>
      <c r="SZS249" s="14"/>
      <c r="SZT249" s="14"/>
      <c r="SZU249" s="14"/>
      <c r="SZV249" s="14"/>
      <c r="SZW249" s="14"/>
      <c r="SZX249" s="14"/>
      <c r="SZY249" s="14"/>
      <c r="SZZ249" s="14"/>
      <c r="TAA249" s="14"/>
      <c r="TAB249" s="14"/>
      <c r="TAC249" s="14"/>
      <c r="TAD249" s="14"/>
      <c r="TAE249" s="14"/>
      <c r="TAF249" s="14"/>
      <c r="TAG249" s="14"/>
      <c r="TAH249" s="14"/>
      <c r="TAI249" s="14"/>
      <c r="TAJ249" s="14"/>
      <c r="TAK249" s="14"/>
      <c r="TAL249" s="14"/>
      <c r="TAM249" s="14"/>
      <c r="TAN249" s="14"/>
      <c r="TAO249" s="14"/>
      <c r="TAP249" s="14"/>
      <c r="TAQ249" s="14"/>
      <c r="TAR249" s="14"/>
      <c r="TAS249" s="14"/>
      <c r="TAT249" s="14"/>
      <c r="TAU249" s="14"/>
      <c r="TAV249" s="14"/>
      <c r="TAW249" s="14"/>
      <c r="TAX249" s="14"/>
      <c r="TAY249" s="14"/>
      <c r="TAZ249" s="14"/>
      <c r="TBA249" s="14"/>
      <c r="TBB249" s="14"/>
      <c r="TBC249" s="14"/>
      <c r="TBD249" s="14"/>
      <c r="TBE249" s="14"/>
      <c r="TBF249" s="14"/>
      <c r="TBG249" s="14"/>
      <c r="TBH249" s="14"/>
      <c r="TBI249" s="14"/>
      <c r="TBJ249" s="14"/>
      <c r="TBK249" s="14"/>
      <c r="TBL249" s="14"/>
      <c r="TBM249" s="14"/>
      <c r="TBN249" s="14"/>
      <c r="TBO249" s="14"/>
      <c r="TBP249" s="14"/>
      <c r="TBQ249" s="14"/>
      <c r="TBR249" s="14"/>
      <c r="TBS249" s="14"/>
      <c r="TBT249" s="14"/>
      <c r="TBU249" s="14"/>
      <c r="TBV249" s="14"/>
      <c r="TBW249" s="14"/>
      <c r="TBX249" s="14"/>
      <c r="TBY249" s="14"/>
      <c r="TBZ249" s="14"/>
      <c r="TCA249" s="14"/>
      <c r="TCB249" s="14"/>
      <c r="TCC249" s="14"/>
      <c r="TCD249" s="14"/>
      <c r="TCE249" s="14"/>
      <c r="TCF249" s="14"/>
      <c r="TCG249" s="14"/>
      <c r="TCH249" s="14"/>
      <c r="TCI249" s="14"/>
      <c r="TCJ249" s="14"/>
      <c r="TCK249" s="14"/>
      <c r="TCL249" s="14"/>
      <c r="TCM249" s="14"/>
      <c r="TCN249" s="14"/>
      <c r="TCO249" s="14"/>
      <c r="TCP249" s="14"/>
      <c r="TCQ249" s="14"/>
      <c r="TCR249" s="14"/>
      <c r="TCS249" s="14"/>
      <c r="TCT249" s="14"/>
      <c r="TCU249" s="14"/>
      <c r="TCV249" s="14"/>
      <c r="TCW249" s="14"/>
      <c r="TCX249" s="14"/>
      <c r="TCY249" s="14"/>
      <c r="TCZ249" s="14"/>
      <c r="TDA249" s="14"/>
      <c r="TDB249" s="14"/>
      <c r="TDC249" s="14"/>
      <c r="TDD249" s="14"/>
      <c r="TDE249" s="14"/>
      <c r="TDF249" s="14"/>
      <c r="TDG249" s="14"/>
      <c r="TDH249" s="14"/>
      <c r="TDI249" s="14"/>
      <c r="TDJ249" s="14"/>
      <c r="TDK249" s="14"/>
      <c r="TDL249" s="14"/>
      <c r="TDM249" s="14"/>
      <c r="TDN249" s="14"/>
      <c r="TDO249" s="14"/>
      <c r="TDP249" s="14"/>
      <c r="TDQ249" s="14"/>
      <c r="TDR249" s="14"/>
      <c r="TDS249" s="14"/>
      <c r="TDT249" s="14"/>
      <c r="TDU249" s="14"/>
      <c r="TDV249" s="14"/>
      <c r="TDW249" s="14"/>
      <c r="TDX249" s="14"/>
      <c r="TDY249" s="14"/>
      <c r="TDZ249" s="14"/>
      <c r="TEA249" s="14"/>
      <c r="TEB249" s="14"/>
      <c r="TEC249" s="14"/>
      <c r="TED249" s="14"/>
      <c r="TEE249" s="14"/>
      <c r="TEF249" s="14"/>
      <c r="TEG249" s="14"/>
      <c r="TEH249" s="14"/>
      <c r="TEI249" s="14"/>
      <c r="TEJ249" s="14"/>
      <c r="TEK249" s="14"/>
      <c r="TEL249" s="14"/>
      <c r="TEM249" s="14"/>
      <c r="TEN249" s="14"/>
      <c r="TEO249" s="14"/>
      <c r="TEP249" s="14"/>
      <c r="TEQ249" s="14"/>
      <c r="TER249" s="14"/>
      <c r="TES249" s="14"/>
      <c r="TET249" s="14"/>
      <c r="TEU249" s="14"/>
      <c r="TEV249" s="14"/>
      <c r="TEW249" s="14"/>
      <c r="TEX249" s="14"/>
      <c r="TEY249" s="14"/>
      <c r="TEZ249" s="14"/>
      <c r="TFA249" s="14"/>
      <c r="TFB249" s="14"/>
      <c r="TFC249" s="14"/>
      <c r="TFD249" s="14"/>
      <c r="TFE249" s="14"/>
      <c r="TFF249" s="14"/>
      <c r="TFG249" s="14"/>
      <c r="TFH249" s="14"/>
      <c r="TFI249" s="14"/>
      <c r="TFJ249" s="14"/>
      <c r="TFK249" s="14"/>
      <c r="TFL249" s="14"/>
      <c r="TFM249" s="14"/>
      <c r="TFN249" s="14"/>
      <c r="TFO249" s="14"/>
      <c r="TFP249" s="14"/>
      <c r="TFQ249" s="14"/>
      <c r="TFR249" s="14"/>
      <c r="TFS249" s="14"/>
      <c r="TFT249" s="14"/>
      <c r="TFU249" s="14"/>
      <c r="TFV249" s="14"/>
      <c r="TFW249" s="14"/>
      <c r="TFX249" s="14"/>
      <c r="TFY249" s="14"/>
      <c r="TFZ249" s="14"/>
      <c r="TGA249" s="14"/>
      <c r="TGB249" s="14"/>
      <c r="TGC249" s="14"/>
      <c r="TGD249" s="14"/>
      <c r="TGE249" s="14"/>
      <c r="TGF249" s="14"/>
      <c r="TGG249" s="14"/>
      <c r="TGH249" s="14"/>
      <c r="TGI249" s="14"/>
      <c r="TGJ249" s="14"/>
      <c r="TGK249" s="14"/>
      <c r="TGL249" s="14"/>
      <c r="TGM249" s="14"/>
      <c r="TGN249" s="14"/>
      <c r="TGO249" s="14"/>
      <c r="TGP249" s="14"/>
      <c r="TGQ249" s="14"/>
      <c r="TGR249" s="14"/>
      <c r="TGS249" s="14"/>
      <c r="TGT249" s="14"/>
      <c r="TGU249" s="14"/>
      <c r="TGV249" s="14"/>
      <c r="TGW249" s="14"/>
      <c r="TGX249" s="14"/>
      <c r="TGY249" s="14"/>
      <c r="TGZ249" s="14"/>
      <c r="THA249" s="14"/>
      <c r="THB249" s="14"/>
      <c r="THC249" s="14"/>
      <c r="THD249" s="14"/>
      <c r="THE249" s="14"/>
      <c r="THF249" s="14"/>
      <c r="THG249" s="14"/>
      <c r="THH249" s="14"/>
      <c r="THI249" s="14"/>
      <c r="THJ249" s="14"/>
      <c r="THK249" s="14"/>
      <c r="THL249" s="14"/>
      <c r="THM249" s="14"/>
      <c r="THN249" s="14"/>
      <c r="THO249" s="14"/>
      <c r="THP249" s="14"/>
      <c r="THQ249" s="14"/>
      <c r="THR249" s="14"/>
      <c r="THS249" s="14"/>
      <c r="THT249" s="14"/>
      <c r="THU249" s="14"/>
      <c r="THV249" s="14"/>
      <c r="THW249" s="14"/>
      <c r="THX249" s="14"/>
      <c r="THY249" s="14"/>
      <c r="THZ249" s="14"/>
      <c r="TIA249" s="14"/>
      <c r="TIB249" s="14"/>
      <c r="TIC249" s="14"/>
      <c r="TID249" s="14"/>
      <c r="TIE249" s="14"/>
      <c r="TIF249" s="14"/>
      <c r="TIG249" s="14"/>
      <c r="TIH249" s="14"/>
      <c r="TII249" s="14"/>
      <c r="TIJ249" s="14"/>
      <c r="TIK249" s="14"/>
      <c r="TIL249" s="14"/>
      <c r="TIM249" s="14"/>
      <c r="TIN249" s="14"/>
      <c r="TIO249" s="14"/>
      <c r="TIP249" s="14"/>
      <c r="TIQ249" s="14"/>
      <c r="TIR249" s="14"/>
      <c r="TIS249" s="14"/>
      <c r="TIT249" s="14"/>
      <c r="TIU249" s="14"/>
      <c r="TIV249" s="14"/>
      <c r="TIW249" s="14"/>
      <c r="TIX249" s="14"/>
      <c r="TIY249" s="14"/>
      <c r="TIZ249" s="14"/>
      <c r="TJA249" s="14"/>
      <c r="TJB249" s="14"/>
      <c r="TJC249" s="14"/>
      <c r="TJD249" s="14"/>
      <c r="TJE249" s="14"/>
      <c r="TJF249" s="14"/>
      <c r="TJG249" s="14"/>
      <c r="TJH249" s="14"/>
      <c r="TJI249" s="14"/>
      <c r="TJJ249" s="14"/>
      <c r="TJK249" s="14"/>
      <c r="TJL249" s="14"/>
      <c r="TJM249" s="14"/>
      <c r="TJN249" s="14"/>
      <c r="TJO249" s="14"/>
      <c r="TJP249" s="14"/>
      <c r="TJQ249" s="14"/>
      <c r="TJR249" s="14"/>
      <c r="TJS249" s="14"/>
      <c r="TJT249" s="14"/>
      <c r="TJU249" s="14"/>
      <c r="TJV249" s="14"/>
      <c r="TJW249" s="14"/>
      <c r="TJX249" s="14"/>
      <c r="TJY249" s="14"/>
      <c r="TJZ249" s="14"/>
      <c r="TKA249" s="14"/>
      <c r="TKB249" s="14"/>
      <c r="TKC249" s="14"/>
      <c r="TKD249" s="14"/>
      <c r="TKE249" s="14"/>
      <c r="TKF249" s="14"/>
      <c r="TKG249" s="14"/>
      <c r="TKH249" s="14"/>
      <c r="TKI249" s="14"/>
      <c r="TKJ249" s="14"/>
      <c r="TKK249" s="14"/>
      <c r="TKL249" s="14"/>
      <c r="TKM249" s="14"/>
      <c r="TKN249" s="14"/>
      <c r="TKO249" s="14"/>
      <c r="TKP249" s="14"/>
      <c r="TKQ249" s="14"/>
      <c r="TKR249" s="14"/>
      <c r="TKS249" s="14"/>
      <c r="TKT249" s="14"/>
      <c r="TKU249" s="14"/>
      <c r="TKV249" s="14"/>
      <c r="TKW249" s="14"/>
      <c r="TKX249" s="14"/>
      <c r="TKY249" s="14"/>
      <c r="TKZ249" s="14"/>
      <c r="TLA249" s="14"/>
      <c r="TLB249" s="14"/>
      <c r="TLC249" s="14"/>
      <c r="TLD249" s="14"/>
      <c r="TLE249" s="14"/>
      <c r="TLF249" s="14"/>
      <c r="TLG249" s="14"/>
      <c r="TLH249" s="14"/>
      <c r="TLI249" s="14"/>
      <c r="TLJ249" s="14"/>
      <c r="TLK249" s="14"/>
      <c r="TLL249" s="14"/>
      <c r="TLM249" s="14"/>
      <c r="TLN249" s="14"/>
      <c r="TLO249" s="14"/>
      <c r="TLP249" s="14"/>
      <c r="TLQ249" s="14"/>
      <c r="TLR249" s="14"/>
      <c r="TLS249" s="14"/>
      <c r="TLT249" s="14"/>
      <c r="TLU249" s="14"/>
      <c r="TLV249" s="14"/>
      <c r="TLW249" s="14"/>
      <c r="TLX249" s="14"/>
      <c r="TLY249" s="14"/>
      <c r="TLZ249" s="14"/>
      <c r="TMA249" s="14"/>
      <c r="TMB249" s="14"/>
      <c r="TMC249" s="14"/>
      <c r="TMD249" s="14"/>
      <c r="TME249" s="14"/>
      <c r="TMF249" s="14"/>
      <c r="TMG249" s="14"/>
      <c r="TMH249" s="14"/>
      <c r="TMI249" s="14"/>
      <c r="TMJ249" s="14"/>
      <c r="TMK249" s="14"/>
      <c r="TML249" s="14"/>
      <c r="TMM249" s="14"/>
      <c r="TMN249" s="14"/>
      <c r="TMO249" s="14"/>
      <c r="TMP249" s="14"/>
      <c r="TMQ249" s="14"/>
      <c r="TMR249" s="14"/>
      <c r="TMS249" s="14"/>
      <c r="TMT249" s="14"/>
      <c r="TMU249" s="14"/>
      <c r="TMV249" s="14"/>
      <c r="TMW249" s="14"/>
      <c r="TMX249" s="14"/>
      <c r="TMY249" s="14"/>
      <c r="TMZ249" s="14"/>
      <c r="TNA249" s="14"/>
      <c r="TNB249" s="14"/>
      <c r="TNC249" s="14"/>
      <c r="TND249" s="14"/>
      <c r="TNE249" s="14"/>
      <c r="TNF249" s="14"/>
      <c r="TNG249" s="14"/>
      <c r="TNH249" s="14"/>
      <c r="TNI249" s="14"/>
      <c r="TNJ249" s="14"/>
      <c r="TNK249" s="14"/>
      <c r="TNL249" s="14"/>
      <c r="TNM249" s="14"/>
      <c r="TNN249" s="14"/>
      <c r="TNO249" s="14"/>
      <c r="TNP249" s="14"/>
      <c r="TNQ249" s="14"/>
      <c r="TNR249" s="14"/>
      <c r="TNS249" s="14"/>
      <c r="TNT249" s="14"/>
      <c r="TNU249" s="14"/>
      <c r="TNV249" s="14"/>
      <c r="TNW249" s="14"/>
      <c r="TNX249" s="14"/>
      <c r="TNY249" s="14"/>
      <c r="TNZ249" s="14"/>
      <c r="TOA249" s="14"/>
      <c r="TOB249" s="14"/>
      <c r="TOC249" s="14"/>
      <c r="TOD249" s="14"/>
      <c r="TOE249" s="14"/>
      <c r="TOF249" s="14"/>
      <c r="TOG249" s="14"/>
      <c r="TOH249" s="14"/>
      <c r="TOI249" s="14"/>
      <c r="TOJ249" s="14"/>
      <c r="TOK249" s="14"/>
      <c r="TOL249" s="14"/>
      <c r="TOM249" s="14"/>
      <c r="TON249" s="14"/>
      <c r="TOO249" s="14"/>
      <c r="TOP249" s="14"/>
      <c r="TOQ249" s="14"/>
      <c r="TOR249" s="14"/>
      <c r="TOS249" s="14"/>
      <c r="TOT249" s="14"/>
      <c r="TOU249" s="14"/>
      <c r="TOV249" s="14"/>
      <c r="TOW249" s="14"/>
      <c r="TOX249" s="14"/>
      <c r="TOY249" s="14"/>
      <c r="TOZ249" s="14"/>
      <c r="TPA249" s="14"/>
      <c r="TPB249" s="14"/>
      <c r="TPC249" s="14"/>
      <c r="TPD249" s="14"/>
      <c r="TPE249" s="14"/>
      <c r="TPF249" s="14"/>
      <c r="TPG249" s="14"/>
      <c r="TPH249" s="14"/>
      <c r="TPI249" s="14"/>
      <c r="TPJ249" s="14"/>
      <c r="TPK249" s="14"/>
      <c r="TPL249" s="14"/>
      <c r="TPM249" s="14"/>
      <c r="TPN249" s="14"/>
      <c r="TPO249" s="14"/>
      <c r="TPP249" s="14"/>
      <c r="TPQ249" s="14"/>
      <c r="TPR249" s="14"/>
      <c r="TPS249" s="14"/>
      <c r="TPT249" s="14"/>
      <c r="TPU249" s="14"/>
      <c r="TPV249" s="14"/>
      <c r="TPW249" s="14"/>
      <c r="TPX249" s="14"/>
      <c r="TPY249" s="14"/>
      <c r="TPZ249" s="14"/>
      <c r="TQA249" s="14"/>
      <c r="TQB249" s="14"/>
      <c r="TQC249" s="14"/>
      <c r="TQD249" s="14"/>
      <c r="TQE249" s="14"/>
      <c r="TQF249" s="14"/>
      <c r="TQG249" s="14"/>
      <c r="TQH249" s="14"/>
      <c r="TQI249" s="14"/>
      <c r="TQJ249" s="14"/>
      <c r="TQK249" s="14"/>
      <c r="TQL249" s="14"/>
      <c r="TQM249" s="14"/>
      <c r="TQN249" s="14"/>
      <c r="TQO249" s="14"/>
      <c r="TQP249" s="14"/>
      <c r="TQQ249" s="14"/>
      <c r="TQR249" s="14"/>
      <c r="TQS249" s="14"/>
      <c r="TQT249" s="14"/>
      <c r="TQU249" s="14"/>
      <c r="TQV249" s="14"/>
      <c r="TQW249" s="14"/>
      <c r="TQX249" s="14"/>
      <c r="TQY249" s="14"/>
      <c r="TQZ249" s="14"/>
      <c r="TRA249" s="14"/>
      <c r="TRB249" s="14"/>
      <c r="TRC249" s="14"/>
      <c r="TRD249" s="14"/>
      <c r="TRE249" s="14"/>
      <c r="TRF249" s="14"/>
      <c r="TRG249" s="14"/>
      <c r="TRH249" s="14"/>
      <c r="TRI249" s="14"/>
      <c r="TRJ249" s="14"/>
      <c r="TRK249" s="14"/>
      <c r="TRL249" s="14"/>
      <c r="TRM249" s="14"/>
      <c r="TRN249" s="14"/>
      <c r="TRO249" s="14"/>
      <c r="TRP249" s="14"/>
      <c r="TRQ249" s="14"/>
      <c r="TRR249" s="14"/>
      <c r="TRS249" s="14"/>
      <c r="TRT249" s="14"/>
      <c r="TRU249" s="14"/>
      <c r="TRV249" s="14"/>
      <c r="TRW249" s="14"/>
      <c r="TRX249" s="14"/>
      <c r="TRY249" s="14"/>
      <c r="TRZ249" s="14"/>
      <c r="TSA249" s="14"/>
      <c r="TSB249" s="14"/>
      <c r="TSC249" s="14"/>
      <c r="TSD249" s="14"/>
      <c r="TSE249" s="14"/>
      <c r="TSF249" s="14"/>
      <c r="TSG249" s="14"/>
      <c r="TSH249" s="14"/>
      <c r="TSI249" s="14"/>
      <c r="TSJ249" s="14"/>
      <c r="TSK249" s="14"/>
      <c r="TSL249" s="14"/>
      <c r="TSM249" s="14"/>
      <c r="TSN249" s="14"/>
      <c r="TSO249" s="14"/>
      <c r="TSP249" s="14"/>
      <c r="TSQ249" s="14"/>
      <c r="TSR249" s="14"/>
      <c r="TSS249" s="14"/>
      <c r="TST249" s="14"/>
      <c r="TSU249" s="14"/>
      <c r="TSV249" s="14"/>
      <c r="TSW249" s="14"/>
      <c r="TSX249" s="14"/>
      <c r="TSY249" s="14"/>
      <c r="TSZ249" s="14"/>
      <c r="TTA249" s="14"/>
      <c r="TTB249" s="14"/>
      <c r="TTC249" s="14"/>
      <c r="TTD249" s="14"/>
      <c r="TTE249" s="14"/>
      <c r="TTF249" s="14"/>
      <c r="TTG249" s="14"/>
      <c r="TTH249" s="14"/>
      <c r="TTI249" s="14"/>
      <c r="TTJ249" s="14"/>
      <c r="TTK249" s="14"/>
      <c r="TTL249" s="14"/>
      <c r="TTM249" s="14"/>
      <c r="TTN249" s="14"/>
      <c r="TTO249" s="14"/>
      <c r="TTP249" s="14"/>
      <c r="TTQ249" s="14"/>
      <c r="TTR249" s="14"/>
      <c r="TTS249" s="14"/>
      <c r="TTT249" s="14"/>
      <c r="TTU249" s="14"/>
      <c r="TTV249" s="14"/>
      <c r="TTW249" s="14"/>
      <c r="TTX249" s="14"/>
      <c r="TTY249" s="14"/>
      <c r="TTZ249" s="14"/>
      <c r="TUA249" s="14"/>
      <c r="TUB249" s="14"/>
      <c r="TUC249" s="14"/>
      <c r="TUD249" s="14"/>
      <c r="TUE249" s="14"/>
      <c r="TUF249" s="14"/>
      <c r="TUG249" s="14"/>
      <c r="TUH249" s="14"/>
      <c r="TUI249" s="14"/>
      <c r="TUJ249" s="14"/>
      <c r="TUK249" s="14"/>
      <c r="TUL249" s="14"/>
      <c r="TUM249" s="14"/>
      <c r="TUN249" s="14"/>
      <c r="TUO249" s="14"/>
      <c r="TUP249" s="14"/>
      <c r="TUQ249" s="14"/>
      <c r="TUR249" s="14"/>
      <c r="TUS249" s="14"/>
      <c r="TUT249" s="14"/>
      <c r="TUU249" s="14"/>
      <c r="TUV249" s="14"/>
      <c r="TUW249" s="14"/>
      <c r="TUX249" s="14"/>
      <c r="TUY249" s="14"/>
      <c r="TUZ249" s="14"/>
      <c r="TVA249" s="14"/>
      <c r="TVB249" s="14"/>
      <c r="TVC249" s="14"/>
      <c r="TVD249" s="14"/>
      <c r="TVE249" s="14"/>
      <c r="TVF249" s="14"/>
      <c r="TVG249" s="14"/>
      <c r="TVH249" s="14"/>
      <c r="TVI249" s="14"/>
      <c r="TVJ249" s="14"/>
      <c r="TVK249" s="14"/>
      <c r="TVL249" s="14"/>
      <c r="TVM249" s="14"/>
      <c r="TVN249" s="14"/>
      <c r="TVO249" s="14"/>
      <c r="TVP249" s="14"/>
      <c r="TVQ249" s="14"/>
      <c r="TVR249" s="14"/>
      <c r="TVS249" s="14"/>
      <c r="TVT249" s="14"/>
      <c r="TVU249" s="14"/>
      <c r="TVV249" s="14"/>
      <c r="TVW249" s="14"/>
      <c r="TVX249" s="14"/>
      <c r="TVY249" s="14"/>
      <c r="TVZ249" s="14"/>
      <c r="TWA249" s="14"/>
      <c r="TWB249" s="14"/>
      <c r="TWC249" s="14"/>
      <c r="TWD249" s="14"/>
      <c r="TWE249" s="14"/>
      <c r="TWF249" s="14"/>
      <c r="TWG249" s="14"/>
      <c r="TWH249" s="14"/>
      <c r="TWI249" s="14"/>
      <c r="TWJ249" s="14"/>
      <c r="TWK249" s="14"/>
      <c r="TWL249" s="14"/>
      <c r="TWM249" s="14"/>
      <c r="TWN249" s="14"/>
      <c r="TWO249" s="14"/>
      <c r="TWP249" s="14"/>
      <c r="TWQ249" s="14"/>
      <c r="TWR249" s="14"/>
      <c r="TWS249" s="14"/>
      <c r="TWT249" s="14"/>
      <c r="TWU249" s="14"/>
      <c r="TWV249" s="14"/>
      <c r="TWW249" s="14"/>
      <c r="TWX249" s="14"/>
      <c r="TWY249" s="14"/>
      <c r="TWZ249" s="14"/>
      <c r="TXA249" s="14"/>
      <c r="TXB249" s="14"/>
      <c r="TXC249" s="14"/>
      <c r="TXD249" s="14"/>
      <c r="TXE249" s="14"/>
      <c r="TXF249" s="14"/>
      <c r="TXG249" s="14"/>
      <c r="TXH249" s="14"/>
      <c r="TXI249" s="14"/>
      <c r="TXJ249" s="14"/>
      <c r="TXK249" s="14"/>
      <c r="TXL249" s="14"/>
      <c r="TXM249" s="14"/>
      <c r="TXN249" s="14"/>
      <c r="TXO249" s="14"/>
      <c r="TXP249" s="14"/>
      <c r="TXQ249" s="14"/>
      <c r="TXR249" s="14"/>
      <c r="TXS249" s="14"/>
      <c r="TXT249" s="14"/>
      <c r="TXU249" s="14"/>
      <c r="TXV249" s="14"/>
      <c r="TXW249" s="14"/>
      <c r="TXX249" s="14"/>
      <c r="TXY249" s="14"/>
      <c r="TXZ249" s="14"/>
      <c r="TYA249" s="14"/>
      <c r="TYB249" s="14"/>
      <c r="TYC249" s="14"/>
      <c r="TYD249" s="14"/>
      <c r="TYE249" s="14"/>
      <c r="TYF249" s="14"/>
      <c r="TYG249" s="14"/>
      <c r="TYH249" s="14"/>
      <c r="TYI249" s="14"/>
      <c r="TYJ249" s="14"/>
      <c r="TYK249" s="14"/>
      <c r="TYL249" s="14"/>
      <c r="TYM249" s="14"/>
      <c r="TYN249" s="14"/>
      <c r="TYO249" s="14"/>
      <c r="TYP249" s="14"/>
      <c r="TYQ249" s="14"/>
      <c r="TYR249" s="14"/>
      <c r="TYS249" s="14"/>
      <c r="TYT249" s="14"/>
      <c r="TYU249" s="14"/>
      <c r="TYV249" s="14"/>
      <c r="TYW249" s="14"/>
      <c r="TYX249" s="14"/>
      <c r="TYY249" s="14"/>
      <c r="TYZ249" s="14"/>
      <c r="TZA249" s="14"/>
      <c r="TZB249" s="14"/>
      <c r="TZC249" s="14"/>
      <c r="TZD249" s="14"/>
      <c r="TZE249" s="14"/>
      <c r="TZF249" s="14"/>
      <c r="TZG249" s="14"/>
      <c r="TZH249" s="14"/>
      <c r="TZI249" s="14"/>
      <c r="TZJ249" s="14"/>
      <c r="TZK249" s="14"/>
      <c r="TZL249" s="14"/>
      <c r="TZM249" s="14"/>
      <c r="TZN249" s="14"/>
      <c r="TZO249" s="14"/>
      <c r="TZP249" s="14"/>
      <c r="TZQ249" s="14"/>
      <c r="TZR249" s="14"/>
      <c r="TZS249" s="14"/>
      <c r="TZT249" s="14"/>
      <c r="TZU249" s="14"/>
      <c r="TZV249" s="14"/>
      <c r="TZW249" s="14"/>
      <c r="TZX249" s="14"/>
      <c r="TZY249" s="14"/>
      <c r="TZZ249" s="14"/>
      <c r="UAA249" s="14"/>
      <c r="UAB249" s="14"/>
      <c r="UAC249" s="14"/>
      <c r="UAD249" s="14"/>
      <c r="UAE249" s="14"/>
      <c r="UAF249" s="14"/>
      <c r="UAG249" s="14"/>
      <c r="UAH249" s="14"/>
      <c r="UAI249" s="14"/>
      <c r="UAJ249" s="14"/>
      <c r="UAK249" s="14"/>
      <c r="UAL249" s="14"/>
      <c r="UAM249" s="14"/>
      <c r="UAN249" s="14"/>
      <c r="UAO249" s="14"/>
      <c r="UAP249" s="14"/>
      <c r="UAQ249" s="14"/>
      <c r="UAR249" s="14"/>
      <c r="UAS249" s="14"/>
      <c r="UAT249" s="14"/>
      <c r="UAU249" s="14"/>
      <c r="UAV249" s="14"/>
      <c r="UAW249" s="14"/>
      <c r="UAX249" s="14"/>
      <c r="UAY249" s="14"/>
      <c r="UAZ249" s="14"/>
      <c r="UBA249" s="14"/>
      <c r="UBB249" s="14"/>
      <c r="UBC249" s="14"/>
      <c r="UBD249" s="14"/>
      <c r="UBE249" s="14"/>
      <c r="UBF249" s="14"/>
      <c r="UBG249" s="14"/>
      <c r="UBH249" s="14"/>
      <c r="UBI249" s="14"/>
      <c r="UBJ249" s="14"/>
      <c r="UBK249" s="14"/>
      <c r="UBL249" s="14"/>
      <c r="UBM249" s="14"/>
      <c r="UBN249" s="14"/>
      <c r="UBO249" s="14"/>
      <c r="UBP249" s="14"/>
      <c r="UBQ249" s="14"/>
      <c r="UBR249" s="14"/>
      <c r="UBS249" s="14"/>
      <c r="UBT249" s="14"/>
      <c r="UBU249" s="14"/>
      <c r="UBV249" s="14"/>
      <c r="UBW249" s="14"/>
      <c r="UBX249" s="14"/>
      <c r="UBY249" s="14"/>
      <c r="UBZ249" s="14"/>
      <c r="UCA249" s="14"/>
      <c r="UCB249" s="14"/>
      <c r="UCC249" s="14"/>
      <c r="UCD249" s="14"/>
      <c r="UCE249" s="14"/>
      <c r="UCF249" s="14"/>
      <c r="UCG249" s="14"/>
      <c r="UCH249" s="14"/>
      <c r="UCI249" s="14"/>
      <c r="UCJ249" s="14"/>
      <c r="UCK249" s="14"/>
      <c r="UCL249" s="14"/>
      <c r="UCM249" s="14"/>
      <c r="UCN249" s="14"/>
      <c r="UCO249" s="14"/>
      <c r="UCP249" s="14"/>
      <c r="UCQ249" s="14"/>
      <c r="UCR249" s="14"/>
      <c r="UCS249" s="14"/>
      <c r="UCT249" s="14"/>
      <c r="UCU249" s="14"/>
      <c r="UCV249" s="14"/>
      <c r="UCW249" s="14"/>
      <c r="UCX249" s="14"/>
      <c r="UCY249" s="14"/>
      <c r="UCZ249" s="14"/>
      <c r="UDA249" s="14"/>
      <c r="UDB249" s="14"/>
      <c r="UDC249" s="14"/>
      <c r="UDD249" s="14"/>
      <c r="UDE249" s="14"/>
      <c r="UDF249" s="14"/>
      <c r="UDG249" s="14"/>
      <c r="UDH249" s="14"/>
      <c r="UDI249" s="14"/>
      <c r="UDJ249" s="14"/>
      <c r="UDK249" s="14"/>
      <c r="UDL249" s="14"/>
      <c r="UDM249" s="14"/>
      <c r="UDN249" s="14"/>
      <c r="UDO249" s="14"/>
      <c r="UDP249" s="14"/>
      <c r="UDQ249" s="14"/>
      <c r="UDR249" s="14"/>
      <c r="UDS249" s="14"/>
      <c r="UDT249" s="14"/>
      <c r="UDU249" s="14"/>
      <c r="UDV249" s="14"/>
      <c r="UDW249" s="14"/>
      <c r="UDX249" s="14"/>
      <c r="UDY249" s="14"/>
      <c r="UDZ249" s="14"/>
      <c r="UEA249" s="14"/>
      <c r="UEB249" s="14"/>
      <c r="UEC249" s="14"/>
      <c r="UED249" s="14"/>
      <c r="UEE249" s="14"/>
      <c r="UEF249" s="14"/>
      <c r="UEG249" s="14"/>
      <c r="UEH249" s="14"/>
      <c r="UEI249" s="14"/>
      <c r="UEJ249" s="14"/>
      <c r="UEK249" s="14"/>
      <c r="UEL249" s="14"/>
      <c r="UEM249" s="14"/>
      <c r="UEN249" s="14"/>
      <c r="UEO249" s="14"/>
      <c r="UEP249" s="14"/>
      <c r="UEQ249" s="14"/>
      <c r="UER249" s="14"/>
      <c r="UES249" s="14"/>
      <c r="UET249" s="14"/>
      <c r="UEU249" s="14"/>
      <c r="UEV249" s="14"/>
      <c r="UEW249" s="14"/>
      <c r="UEX249" s="14"/>
      <c r="UEY249" s="14"/>
      <c r="UEZ249" s="14"/>
      <c r="UFA249" s="14"/>
      <c r="UFB249" s="14"/>
      <c r="UFC249" s="14"/>
      <c r="UFD249" s="14"/>
      <c r="UFE249" s="14"/>
      <c r="UFF249" s="14"/>
      <c r="UFG249" s="14"/>
      <c r="UFH249" s="14"/>
      <c r="UFI249" s="14"/>
      <c r="UFJ249" s="14"/>
      <c r="UFK249" s="14"/>
      <c r="UFL249" s="14"/>
      <c r="UFM249" s="14"/>
      <c r="UFN249" s="14"/>
      <c r="UFO249" s="14"/>
      <c r="UFP249" s="14"/>
      <c r="UFQ249" s="14"/>
      <c r="UFR249" s="14"/>
      <c r="UFS249" s="14"/>
      <c r="UFT249" s="14"/>
      <c r="UFU249" s="14"/>
      <c r="UFV249" s="14"/>
      <c r="UFW249" s="14"/>
      <c r="UFX249" s="14"/>
      <c r="UFY249" s="14"/>
      <c r="UFZ249" s="14"/>
      <c r="UGA249" s="14"/>
      <c r="UGB249" s="14"/>
      <c r="UGC249" s="14"/>
      <c r="UGD249" s="14"/>
      <c r="UGE249" s="14"/>
      <c r="UGF249" s="14"/>
      <c r="UGG249" s="14"/>
      <c r="UGH249" s="14"/>
      <c r="UGI249" s="14"/>
      <c r="UGJ249" s="14"/>
      <c r="UGK249" s="14"/>
      <c r="UGL249" s="14"/>
      <c r="UGM249" s="14"/>
      <c r="UGN249" s="14"/>
      <c r="UGO249" s="14"/>
      <c r="UGP249" s="14"/>
      <c r="UGQ249" s="14"/>
      <c r="UGR249" s="14"/>
      <c r="UGS249" s="14"/>
      <c r="UGT249" s="14"/>
      <c r="UGU249" s="14"/>
      <c r="UGV249" s="14"/>
      <c r="UGW249" s="14"/>
      <c r="UGX249" s="14"/>
      <c r="UGY249" s="14"/>
      <c r="UGZ249" s="14"/>
      <c r="UHA249" s="14"/>
      <c r="UHB249" s="14"/>
      <c r="UHC249" s="14"/>
      <c r="UHD249" s="14"/>
      <c r="UHE249" s="14"/>
      <c r="UHF249" s="14"/>
      <c r="UHG249" s="14"/>
      <c r="UHH249" s="14"/>
      <c r="UHI249" s="14"/>
      <c r="UHJ249" s="14"/>
      <c r="UHK249" s="14"/>
      <c r="UHL249" s="14"/>
      <c r="UHM249" s="14"/>
      <c r="UHN249" s="14"/>
      <c r="UHO249" s="14"/>
      <c r="UHP249" s="14"/>
      <c r="UHQ249" s="14"/>
      <c r="UHR249" s="14"/>
      <c r="UHS249" s="14"/>
      <c r="UHT249" s="14"/>
      <c r="UHU249" s="14"/>
      <c r="UHV249" s="14"/>
      <c r="UHW249" s="14"/>
      <c r="UHX249" s="14"/>
      <c r="UHY249" s="14"/>
      <c r="UHZ249" s="14"/>
      <c r="UIA249" s="14"/>
      <c r="UIB249" s="14"/>
      <c r="UIC249" s="14"/>
      <c r="UID249" s="14"/>
      <c r="UIE249" s="14"/>
      <c r="UIF249" s="14"/>
      <c r="UIG249" s="14"/>
      <c r="UIH249" s="14"/>
      <c r="UII249" s="14"/>
      <c r="UIJ249" s="14"/>
      <c r="UIK249" s="14"/>
      <c r="UIL249" s="14"/>
      <c r="UIM249" s="14"/>
      <c r="UIN249" s="14"/>
      <c r="UIO249" s="14"/>
      <c r="UIP249" s="14"/>
      <c r="UIQ249" s="14"/>
      <c r="UIR249" s="14"/>
      <c r="UIS249" s="14"/>
      <c r="UIT249" s="14"/>
      <c r="UIU249" s="14"/>
      <c r="UIV249" s="14"/>
      <c r="UIW249" s="14"/>
      <c r="UIX249" s="14"/>
      <c r="UIY249" s="14"/>
      <c r="UIZ249" s="14"/>
      <c r="UJA249" s="14"/>
      <c r="UJB249" s="14"/>
      <c r="UJC249" s="14"/>
      <c r="UJD249" s="14"/>
      <c r="UJE249" s="14"/>
      <c r="UJF249" s="14"/>
      <c r="UJG249" s="14"/>
      <c r="UJH249" s="14"/>
      <c r="UJI249" s="14"/>
      <c r="UJJ249" s="14"/>
      <c r="UJK249" s="14"/>
      <c r="UJL249" s="14"/>
      <c r="UJM249" s="14"/>
      <c r="UJN249" s="14"/>
      <c r="UJO249" s="14"/>
      <c r="UJP249" s="14"/>
      <c r="UJQ249" s="14"/>
      <c r="UJR249" s="14"/>
      <c r="UJS249" s="14"/>
      <c r="UJT249" s="14"/>
      <c r="UJU249" s="14"/>
      <c r="UJV249" s="14"/>
      <c r="UJW249" s="14"/>
      <c r="UJX249" s="14"/>
      <c r="UJY249" s="14"/>
      <c r="UJZ249" s="14"/>
      <c r="UKA249" s="14"/>
      <c r="UKB249" s="14"/>
      <c r="UKC249" s="14"/>
      <c r="UKD249" s="14"/>
      <c r="UKE249" s="14"/>
      <c r="UKF249" s="14"/>
      <c r="UKG249" s="14"/>
      <c r="UKH249" s="14"/>
      <c r="UKI249" s="14"/>
      <c r="UKJ249" s="14"/>
      <c r="UKK249" s="14"/>
      <c r="UKL249" s="14"/>
      <c r="UKM249" s="14"/>
      <c r="UKN249" s="14"/>
      <c r="UKO249" s="14"/>
      <c r="UKP249" s="14"/>
      <c r="UKQ249" s="14"/>
      <c r="UKR249" s="14"/>
      <c r="UKS249" s="14"/>
      <c r="UKT249" s="14"/>
      <c r="UKU249" s="14"/>
      <c r="UKV249" s="14"/>
      <c r="UKW249" s="14"/>
      <c r="UKX249" s="14"/>
      <c r="UKY249" s="14"/>
      <c r="UKZ249" s="14"/>
      <c r="ULA249" s="14"/>
      <c r="ULB249" s="14"/>
      <c r="ULC249" s="14"/>
      <c r="ULD249" s="14"/>
      <c r="ULE249" s="14"/>
      <c r="ULF249" s="14"/>
      <c r="ULG249" s="14"/>
      <c r="ULH249" s="14"/>
      <c r="ULI249" s="14"/>
      <c r="ULJ249" s="14"/>
      <c r="ULK249" s="14"/>
      <c r="ULL249" s="14"/>
      <c r="ULM249" s="14"/>
      <c r="ULN249" s="14"/>
      <c r="ULO249" s="14"/>
      <c r="ULP249" s="14"/>
      <c r="ULQ249" s="14"/>
      <c r="ULR249" s="14"/>
      <c r="ULS249" s="14"/>
      <c r="ULT249" s="14"/>
      <c r="ULU249" s="14"/>
      <c r="ULV249" s="14"/>
      <c r="ULW249" s="14"/>
      <c r="ULX249" s="14"/>
      <c r="ULY249" s="14"/>
      <c r="ULZ249" s="14"/>
      <c r="UMA249" s="14"/>
      <c r="UMB249" s="14"/>
      <c r="UMC249" s="14"/>
      <c r="UMD249" s="14"/>
      <c r="UME249" s="14"/>
      <c r="UMF249" s="14"/>
      <c r="UMG249" s="14"/>
      <c r="UMH249" s="14"/>
      <c r="UMI249" s="14"/>
      <c r="UMJ249" s="14"/>
      <c r="UMK249" s="14"/>
      <c r="UML249" s="14"/>
      <c r="UMM249" s="14"/>
      <c r="UMN249" s="14"/>
      <c r="UMO249" s="14"/>
      <c r="UMP249" s="14"/>
      <c r="UMQ249" s="14"/>
      <c r="UMR249" s="14"/>
      <c r="UMS249" s="14"/>
      <c r="UMT249" s="14"/>
      <c r="UMU249" s="14"/>
      <c r="UMV249" s="14"/>
      <c r="UMW249" s="14"/>
      <c r="UMX249" s="14"/>
      <c r="UMY249" s="14"/>
      <c r="UMZ249" s="14"/>
      <c r="UNA249" s="14"/>
      <c r="UNB249" s="14"/>
      <c r="UNC249" s="14"/>
      <c r="UND249" s="14"/>
      <c r="UNE249" s="14"/>
      <c r="UNF249" s="14"/>
      <c r="UNG249" s="14"/>
      <c r="UNH249" s="14"/>
      <c r="UNI249" s="14"/>
      <c r="UNJ249" s="14"/>
      <c r="UNK249" s="14"/>
      <c r="UNL249" s="14"/>
      <c r="UNM249" s="14"/>
      <c r="UNN249" s="14"/>
      <c r="UNO249" s="14"/>
      <c r="UNP249" s="14"/>
      <c r="UNQ249" s="14"/>
      <c r="UNR249" s="14"/>
      <c r="UNS249" s="14"/>
      <c r="UNT249" s="14"/>
      <c r="UNU249" s="14"/>
      <c r="UNV249" s="14"/>
      <c r="UNW249" s="14"/>
      <c r="UNX249" s="14"/>
      <c r="UNY249" s="14"/>
      <c r="UNZ249" s="14"/>
      <c r="UOA249" s="14"/>
      <c r="UOB249" s="14"/>
      <c r="UOC249" s="14"/>
      <c r="UOD249" s="14"/>
      <c r="UOE249" s="14"/>
      <c r="UOF249" s="14"/>
      <c r="UOG249" s="14"/>
      <c r="UOH249" s="14"/>
      <c r="UOI249" s="14"/>
      <c r="UOJ249" s="14"/>
      <c r="UOK249" s="14"/>
      <c r="UOL249" s="14"/>
      <c r="UOM249" s="14"/>
      <c r="UON249" s="14"/>
      <c r="UOO249" s="14"/>
      <c r="UOP249" s="14"/>
      <c r="UOQ249" s="14"/>
      <c r="UOR249" s="14"/>
      <c r="UOS249" s="14"/>
      <c r="UOT249" s="14"/>
      <c r="UOU249" s="14"/>
      <c r="UOV249" s="14"/>
      <c r="UOW249" s="14"/>
      <c r="UOX249" s="14"/>
      <c r="UOY249" s="14"/>
      <c r="UOZ249" s="14"/>
      <c r="UPA249" s="14"/>
      <c r="UPB249" s="14"/>
      <c r="UPC249" s="14"/>
      <c r="UPD249" s="14"/>
      <c r="UPE249" s="14"/>
      <c r="UPF249" s="14"/>
      <c r="UPG249" s="14"/>
      <c r="UPH249" s="14"/>
      <c r="UPI249" s="14"/>
      <c r="UPJ249" s="14"/>
      <c r="UPK249" s="14"/>
      <c r="UPL249" s="14"/>
      <c r="UPM249" s="14"/>
      <c r="UPN249" s="14"/>
      <c r="UPO249" s="14"/>
      <c r="UPP249" s="14"/>
      <c r="UPQ249" s="14"/>
      <c r="UPR249" s="14"/>
      <c r="UPS249" s="14"/>
      <c r="UPT249" s="14"/>
      <c r="UPU249" s="14"/>
      <c r="UPV249" s="14"/>
      <c r="UPW249" s="14"/>
      <c r="UPX249" s="14"/>
      <c r="UPY249" s="14"/>
      <c r="UPZ249" s="14"/>
      <c r="UQA249" s="14"/>
      <c r="UQB249" s="14"/>
      <c r="UQC249" s="14"/>
      <c r="UQD249" s="14"/>
      <c r="UQE249" s="14"/>
      <c r="UQF249" s="14"/>
      <c r="UQG249" s="14"/>
      <c r="UQH249" s="14"/>
      <c r="UQI249" s="14"/>
      <c r="UQJ249" s="14"/>
      <c r="UQK249" s="14"/>
      <c r="UQL249" s="14"/>
      <c r="UQM249" s="14"/>
      <c r="UQN249" s="14"/>
      <c r="UQO249" s="14"/>
      <c r="UQP249" s="14"/>
      <c r="UQQ249" s="14"/>
      <c r="UQR249" s="14"/>
      <c r="UQS249" s="14"/>
      <c r="UQT249" s="14"/>
      <c r="UQU249" s="14"/>
      <c r="UQV249" s="14"/>
      <c r="UQW249" s="14"/>
      <c r="UQX249" s="14"/>
      <c r="UQY249" s="14"/>
      <c r="UQZ249" s="14"/>
      <c r="URA249" s="14"/>
      <c r="URB249" s="14"/>
      <c r="URC249" s="14"/>
      <c r="URD249" s="14"/>
      <c r="URE249" s="14"/>
      <c r="URF249" s="14"/>
      <c r="URG249" s="14"/>
      <c r="URH249" s="14"/>
      <c r="URI249" s="14"/>
      <c r="URJ249" s="14"/>
      <c r="URK249" s="14"/>
      <c r="URL249" s="14"/>
      <c r="URM249" s="14"/>
      <c r="URN249" s="14"/>
      <c r="URO249" s="14"/>
      <c r="URP249" s="14"/>
      <c r="URQ249" s="14"/>
      <c r="URR249" s="14"/>
      <c r="URS249" s="14"/>
      <c r="URT249" s="14"/>
      <c r="URU249" s="14"/>
      <c r="URV249" s="14"/>
      <c r="URW249" s="14"/>
      <c r="URX249" s="14"/>
      <c r="URY249" s="14"/>
      <c r="URZ249" s="14"/>
      <c r="USA249" s="14"/>
      <c r="USB249" s="14"/>
      <c r="USC249" s="14"/>
      <c r="USD249" s="14"/>
      <c r="USE249" s="14"/>
      <c r="USF249" s="14"/>
      <c r="USG249" s="14"/>
      <c r="USH249" s="14"/>
      <c r="USI249" s="14"/>
      <c r="USJ249" s="14"/>
      <c r="USK249" s="14"/>
      <c r="USL249" s="14"/>
      <c r="USM249" s="14"/>
      <c r="USN249" s="14"/>
      <c r="USO249" s="14"/>
      <c r="USP249" s="14"/>
      <c r="USQ249" s="14"/>
      <c r="USR249" s="14"/>
      <c r="USS249" s="14"/>
      <c r="UST249" s="14"/>
      <c r="USU249" s="14"/>
      <c r="USV249" s="14"/>
      <c r="USW249" s="14"/>
      <c r="USX249" s="14"/>
      <c r="USY249" s="14"/>
      <c r="USZ249" s="14"/>
      <c r="UTA249" s="14"/>
      <c r="UTB249" s="14"/>
      <c r="UTC249" s="14"/>
      <c r="UTD249" s="14"/>
      <c r="UTE249" s="14"/>
      <c r="UTF249" s="14"/>
      <c r="UTG249" s="14"/>
      <c r="UTH249" s="14"/>
      <c r="UTI249" s="14"/>
      <c r="UTJ249" s="14"/>
      <c r="UTK249" s="14"/>
      <c r="UTL249" s="14"/>
      <c r="UTM249" s="14"/>
      <c r="UTN249" s="14"/>
      <c r="UTO249" s="14"/>
      <c r="UTP249" s="14"/>
      <c r="UTQ249" s="14"/>
      <c r="UTR249" s="14"/>
      <c r="UTS249" s="14"/>
      <c r="UTT249" s="14"/>
      <c r="UTU249" s="14"/>
      <c r="UTV249" s="14"/>
      <c r="UTW249" s="14"/>
      <c r="UTX249" s="14"/>
      <c r="UTY249" s="14"/>
      <c r="UTZ249" s="14"/>
      <c r="UUA249" s="14"/>
      <c r="UUB249" s="14"/>
      <c r="UUC249" s="14"/>
      <c r="UUD249" s="14"/>
      <c r="UUE249" s="14"/>
      <c r="UUF249" s="14"/>
      <c r="UUG249" s="14"/>
      <c r="UUH249" s="14"/>
      <c r="UUI249" s="14"/>
      <c r="UUJ249" s="14"/>
      <c r="UUK249" s="14"/>
      <c r="UUL249" s="14"/>
      <c r="UUM249" s="14"/>
      <c r="UUN249" s="14"/>
      <c r="UUO249" s="14"/>
      <c r="UUP249" s="14"/>
      <c r="UUQ249" s="14"/>
      <c r="UUR249" s="14"/>
      <c r="UUS249" s="14"/>
      <c r="UUT249" s="14"/>
      <c r="UUU249" s="14"/>
      <c r="UUV249" s="14"/>
      <c r="UUW249" s="14"/>
      <c r="UUX249" s="14"/>
      <c r="UUY249" s="14"/>
      <c r="UUZ249" s="14"/>
      <c r="UVA249" s="14"/>
      <c r="UVB249" s="14"/>
      <c r="UVC249" s="14"/>
      <c r="UVD249" s="14"/>
      <c r="UVE249" s="14"/>
      <c r="UVF249" s="14"/>
      <c r="UVG249" s="14"/>
      <c r="UVH249" s="14"/>
      <c r="UVI249" s="14"/>
      <c r="UVJ249" s="14"/>
      <c r="UVK249" s="14"/>
      <c r="UVL249" s="14"/>
      <c r="UVM249" s="14"/>
      <c r="UVN249" s="14"/>
      <c r="UVO249" s="14"/>
      <c r="UVP249" s="14"/>
      <c r="UVQ249" s="14"/>
      <c r="UVR249" s="14"/>
      <c r="UVS249" s="14"/>
      <c r="UVT249" s="14"/>
      <c r="UVU249" s="14"/>
      <c r="UVV249" s="14"/>
      <c r="UVW249" s="14"/>
      <c r="UVX249" s="14"/>
      <c r="UVY249" s="14"/>
      <c r="UVZ249" s="14"/>
      <c r="UWA249" s="14"/>
      <c r="UWB249" s="14"/>
      <c r="UWC249" s="14"/>
      <c r="UWD249" s="14"/>
      <c r="UWE249" s="14"/>
      <c r="UWF249" s="14"/>
      <c r="UWG249" s="14"/>
      <c r="UWH249" s="14"/>
      <c r="UWI249" s="14"/>
      <c r="UWJ249" s="14"/>
      <c r="UWK249" s="14"/>
      <c r="UWL249" s="14"/>
      <c r="UWM249" s="14"/>
      <c r="UWN249" s="14"/>
      <c r="UWO249" s="14"/>
      <c r="UWP249" s="14"/>
      <c r="UWQ249" s="14"/>
      <c r="UWR249" s="14"/>
      <c r="UWS249" s="14"/>
      <c r="UWT249" s="14"/>
      <c r="UWU249" s="14"/>
      <c r="UWV249" s="14"/>
      <c r="UWW249" s="14"/>
      <c r="UWX249" s="14"/>
      <c r="UWY249" s="14"/>
      <c r="UWZ249" s="14"/>
      <c r="UXA249" s="14"/>
      <c r="UXB249" s="14"/>
      <c r="UXC249" s="14"/>
      <c r="UXD249" s="14"/>
      <c r="UXE249" s="14"/>
      <c r="UXF249" s="14"/>
      <c r="UXG249" s="14"/>
      <c r="UXH249" s="14"/>
      <c r="UXI249" s="14"/>
      <c r="UXJ249" s="14"/>
      <c r="UXK249" s="14"/>
      <c r="UXL249" s="14"/>
      <c r="UXM249" s="14"/>
      <c r="UXN249" s="14"/>
      <c r="UXO249" s="14"/>
      <c r="UXP249" s="14"/>
      <c r="UXQ249" s="14"/>
      <c r="UXR249" s="14"/>
      <c r="UXS249" s="14"/>
      <c r="UXT249" s="14"/>
      <c r="UXU249" s="14"/>
      <c r="UXV249" s="14"/>
      <c r="UXW249" s="14"/>
      <c r="UXX249" s="14"/>
      <c r="UXY249" s="14"/>
      <c r="UXZ249" s="14"/>
      <c r="UYA249" s="14"/>
      <c r="UYB249" s="14"/>
      <c r="UYC249" s="14"/>
      <c r="UYD249" s="14"/>
      <c r="UYE249" s="14"/>
      <c r="UYF249" s="14"/>
      <c r="UYG249" s="14"/>
      <c r="UYH249" s="14"/>
      <c r="UYI249" s="14"/>
      <c r="UYJ249" s="14"/>
      <c r="UYK249" s="14"/>
      <c r="UYL249" s="14"/>
      <c r="UYM249" s="14"/>
      <c r="UYN249" s="14"/>
      <c r="UYO249" s="14"/>
      <c r="UYP249" s="14"/>
      <c r="UYQ249" s="14"/>
      <c r="UYR249" s="14"/>
      <c r="UYS249" s="14"/>
      <c r="UYT249" s="14"/>
      <c r="UYU249" s="14"/>
      <c r="UYV249" s="14"/>
      <c r="UYW249" s="14"/>
      <c r="UYX249" s="14"/>
      <c r="UYY249" s="14"/>
      <c r="UYZ249" s="14"/>
      <c r="UZA249" s="14"/>
      <c r="UZB249" s="14"/>
      <c r="UZC249" s="14"/>
      <c r="UZD249" s="14"/>
      <c r="UZE249" s="14"/>
      <c r="UZF249" s="14"/>
      <c r="UZG249" s="14"/>
      <c r="UZH249" s="14"/>
      <c r="UZI249" s="14"/>
      <c r="UZJ249" s="14"/>
      <c r="UZK249" s="14"/>
      <c r="UZL249" s="14"/>
      <c r="UZM249" s="14"/>
      <c r="UZN249" s="14"/>
      <c r="UZO249" s="14"/>
      <c r="UZP249" s="14"/>
      <c r="UZQ249" s="14"/>
      <c r="UZR249" s="14"/>
      <c r="UZS249" s="14"/>
      <c r="UZT249" s="14"/>
      <c r="UZU249" s="14"/>
      <c r="UZV249" s="14"/>
      <c r="UZW249" s="14"/>
      <c r="UZX249" s="14"/>
      <c r="UZY249" s="14"/>
      <c r="UZZ249" s="14"/>
      <c r="VAA249" s="14"/>
      <c r="VAB249" s="14"/>
      <c r="VAC249" s="14"/>
      <c r="VAD249" s="14"/>
      <c r="VAE249" s="14"/>
      <c r="VAF249" s="14"/>
      <c r="VAG249" s="14"/>
      <c r="VAH249" s="14"/>
      <c r="VAI249" s="14"/>
      <c r="VAJ249" s="14"/>
      <c r="VAK249" s="14"/>
      <c r="VAL249" s="14"/>
      <c r="VAM249" s="14"/>
      <c r="VAN249" s="14"/>
      <c r="VAO249" s="14"/>
      <c r="VAP249" s="14"/>
      <c r="VAQ249" s="14"/>
      <c r="VAR249" s="14"/>
      <c r="VAS249" s="14"/>
      <c r="VAT249" s="14"/>
      <c r="VAU249" s="14"/>
      <c r="VAV249" s="14"/>
      <c r="VAW249" s="14"/>
      <c r="VAX249" s="14"/>
      <c r="VAY249" s="14"/>
      <c r="VAZ249" s="14"/>
      <c r="VBA249" s="14"/>
      <c r="VBB249" s="14"/>
      <c r="VBC249" s="14"/>
      <c r="VBD249" s="14"/>
      <c r="VBE249" s="14"/>
      <c r="VBF249" s="14"/>
      <c r="VBG249" s="14"/>
      <c r="VBH249" s="14"/>
      <c r="VBI249" s="14"/>
      <c r="VBJ249" s="14"/>
      <c r="VBK249" s="14"/>
      <c r="VBL249" s="14"/>
      <c r="VBM249" s="14"/>
      <c r="VBN249" s="14"/>
      <c r="VBO249" s="14"/>
      <c r="VBP249" s="14"/>
      <c r="VBQ249" s="14"/>
      <c r="VBR249" s="14"/>
      <c r="VBS249" s="14"/>
      <c r="VBT249" s="14"/>
      <c r="VBU249" s="14"/>
      <c r="VBV249" s="14"/>
      <c r="VBW249" s="14"/>
      <c r="VBX249" s="14"/>
      <c r="VBY249" s="14"/>
      <c r="VBZ249" s="14"/>
      <c r="VCA249" s="14"/>
      <c r="VCB249" s="14"/>
      <c r="VCC249" s="14"/>
      <c r="VCD249" s="14"/>
      <c r="VCE249" s="14"/>
      <c r="VCF249" s="14"/>
      <c r="VCG249" s="14"/>
      <c r="VCH249" s="14"/>
      <c r="VCI249" s="14"/>
      <c r="VCJ249" s="14"/>
      <c r="VCK249" s="14"/>
      <c r="VCL249" s="14"/>
      <c r="VCM249" s="14"/>
      <c r="VCN249" s="14"/>
      <c r="VCO249" s="14"/>
      <c r="VCP249" s="14"/>
      <c r="VCQ249" s="14"/>
      <c r="VCR249" s="14"/>
      <c r="VCS249" s="14"/>
      <c r="VCT249" s="14"/>
      <c r="VCU249" s="14"/>
      <c r="VCV249" s="14"/>
      <c r="VCW249" s="14"/>
      <c r="VCX249" s="14"/>
      <c r="VCY249" s="14"/>
      <c r="VCZ249" s="14"/>
      <c r="VDA249" s="14"/>
      <c r="VDB249" s="14"/>
      <c r="VDC249" s="14"/>
      <c r="VDD249" s="14"/>
      <c r="VDE249" s="14"/>
      <c r="VDF249" s="14"/>
      <c r="VDG249" s="14"/>
      <c r="VDH249" s="14"/>
      <c r="VDI249" s="14"/>
      <c r="VDJ249" s="14"/>
      <c r="VDK249" s="14"/>
      <c r="VDL249" s="14"/>
      <c r="VDM249" s="14"/>
      <c r="VDN249" s="14"/>
      <c r="VDO249" s="14"/>
      <c r="VDP249" s="14"/>
      <c r="VDQ249" s="14"/>
      <c r="VDR249" s="14"/>
      <c r="VDS249" s="14"/>
      <c r="VDT249" s="14"/>
      <c r="VDU249" s="14"/>
      <c r="VDV249" s="14"/>
      <c r="VDW249" s="14"/>
      <c r="VDX249" s="14"/>
      <c r="VDY249" s="14"/>
      <c r="VDZ249" s="14"/>
      <c r="VEA249" s="14"/>
      <c r="VEB249" s="14"/>
      <c r="VEC249" s="14"/>
      <c r="VED249" s="14"/>
      <c r="VEE249" s="14"/>
      <c r="VEF249" s="14"/>
      <c r="VEG249" s="14"/>
      <c r="VEH249" s="14"/>
      <c r="VEI249" s="14"/>
      <c r="VEJ249" s="14"/>
      <c r="VEK249" s="14"/>
      <c r="VEL249" s="14"/>
      <c r="VEM249" s="14"/>
      <c r="VEN249" s="14"/>
      <c r="VEO249" s="14"/>
      <c r="VEP249" s="14"/>
      <c r="VEQ249" s="14"/>
      <c r="VER249" s="14"/>
      <c r="VES249" s="14"/>
      <c r="VET249" s="14"/>
      <c r="VEU249" s="14"/>
      <c r="VEV249" s="14"/>
      <c r="VEW249" s="14"/>
      <c r="VEX249" s="14"/>
      <c r="VEY249" s="14"/>
      <c r="VEZ249" s="14"/>
      <c r="VFA249" s="14"/>
      <c r="VFB249" s="14"/>
      <c r="VFC249" s="14"/>
      <c r="VFD249" s="14"/>
      <c r="VFE249" s="14"/>
      <c r="VFF249" s="14"/>
      <c r="VFG249" s="14"/>
      <c r="VFH249" s="14"/>
      <c r="VFI249" s="14"/>
      <c r="VFJ249" s="14"/>
      <c r="VFK249" s="14"/>
      <c r="VFL249" s="14"/>
      <c r="VFM249" s="14"/>
      <c r="VFN249" s="14"/>
      <c r="VFO249" s="14"/>
      <c r="VFP249" s="14"/>
      <c r="VFQ249" s="14"/>
      <c r="VFR249" s="14"/>
      <c r="VFS249" s="14"/>
      <c r="VFT249" s="14"/>
      <c r="VFU249" s="14"/>
      <c r="VFV249" s="14"/>
      <c r="VFW249" s="14"/>
      <c r="VFX249" s="14"/>
      <c r="VFY249" s="14"/>
      <c r="VFZ249" s="14"/>
      <c r="VGA249" s="14"/>
      <c r="VGB249" s="14"/>
      <c r="VGC249" s="14"/>
      <c r="VGD249" s="14"/>
      <c r="VGE249" s="14"/>
      <c r="VGF249" s="14"/>
      <c r="VGG249" s="14"/>
      <c r="VGH249" s="14"/>
      <c r="VGI249" s="14"/>
      <c r="VGJ249" s="14"/>
      <c r="VGK249" s="14"/>
      <c r="VGL249" s="14"/>
      <c r="VGM249" s="14"/>
      <c r="VGN249" s="14"/>
      <c r="VGO249" s="14"/>
      <c r="VGP249" s="14"/>
      <c r="VGQ249" s="14"/>
      <c r="VGR249" s="14"/>
      <c r="VGS249" s="14"/>
      <c r="VGT249" s="14"/>
      <c r="VGU249" s="14"/>
      <c r="VGV249" s="14"/>
      <c r="VGW249" s="14"/>
      <c r="VGX249" s="14"/>
      <c r="VGY249" s="14"/>
      <c r="VGZ249" s="14"/>
      <c r="VHA249" s="14"/>
      <c r="VHB249" s="14"/>
      <c r="VHC249" s="14"/>
      <c r="VHD249" s="14"/>
      <c r="VHE249" s="14"/>
      <c r="VHF249" s="14"/>
      <c r="VHG249" s="14"/>
      <c r="VHH249" s="14"/>
      <c r="VHI249" s="14"/>
      <c r="VHJ249" s="14"/>
      <c r="VHK249" s="14"/>
      <c r="VHL249" s="14"/>
      <c r="VHM249" s="14"/>
      <c r="VHN249" s="14"/>
      <c r="VHO249" s="14"/>
      <c r="VHP249" s="14"/>
      <c r="VHQ249" s="14"/>
      <c r="VHR249" s="14"/>
      <c r="VHS249" s="14"/>
      <c r="VHT249" s="14"/>
      <c r="VHU249" s="14"/>
      <c r="VHV249" s="14"/>
      <c r="VHW249" s="14"/>
      <c r="VHX249" s="14"/>
      <c r="VHY249" s="14"/>
      <c r="VHZ249" s="14"/>
      <c r="VIA249" s="14"/>
      <c r="VIB249" s="14"/>
      <c r="VIC249" s="14"/>
      <c r="VID249" s="14"/>
      <c r="VIE249" s="14"/>
      <c r="VIF249" s="14"/>
      <c r="VIG249" s="14"/>
      <c r="VIH249" s="14"/>
      <c r="VII249" s="14"/>
      <c r="VIJ249" s="14"/>
      <c r="VIK249" s="14"/>
      <c r="VIL249" s="14"/>
      <c r="VIM249" s="14"/>
      <c r="VIN249" s="14"/>
      <c r="VIO249" s="14"/>
      <c r="VIP249" s="14"/>
      <c r="VIQ249" s="14"/>
      <c r="VIR249" s="14"/>
      <c r="VIS249" s="14"/>
      <c r="VIT249" s="14"/>
      <c r="VIU249" s="14"/>
      <c r="VIV249" s="14"/>
      <c r="VIW249" s="14"/>
      <c r="VIX249" s="14"/>
      <c r="VIY249" s="14"/>
      <c r="VIZ249" s="14"/>
      <c r="VJA249" s="14"/>
      <c r="VJB249" s="14"/>
      <c r="VJC249" s="14"/>
      <c r="VJD249" s="14"/>
      <c r="VJE249" s="14"/>
      <c r="VJF249" s="14"/>
      <c r="VJG249" s="14"/>
      <c r="VJH249" s="14"/>
      <c r="VJI249" s="14"/>
      <c r="VJJ249" s="14"/>
      <c r="VJK249" s="14"/>
      <c r="VJL249" s="14"/>
      <c r="VJM249" s="14"/>
      <c r="VJN249" s="14"/>
      <c r="VJO249" s="14"/>
      <c r="VJP249" s="14"/>
      <c r="VJQ249" s="14"/>
      <c r="VJR249" s="14"/>
      <c r="VJS249" s="14"/>
      <c r="VJT249" s="14"/>
      <c r="VJU249" s="14"/>
      <c r="VJV249" s="14"/>
      <c r="VJW249" s="14"/>
      <c r="VJX249" s="14"/>
      <c r="VJY249" s="14"/>
      <c r="VJZ249" s="14"/>
      <c r="VKA249" s="14"/>
      <c r="VKB249" s="14"/>
      <c r="VKC249" s="14"/>
      <c r="VKD249" s="14"/>
      <c r="VKE249" s="14"/>
      <c r="VKF249" s="14"/>
      <c r="VKG249" s="14"/>
      <c r="VKH249" s="14"/>
      <c r="VKI249" s="14"/>
      <c r="VKJ249" s="14"/>
      <c r="VKK249" s="14"/>
      <c r="VKL249" s="14"/>
      <c r="VKM249" s="14"/>
      <c r="VKN249" s="14"/>
      <c r="VKO249" s="14"/>
      <c r="VKP249" s="14"/>
      <c r="VKQ249" s="14"/>
      <c r="VKR249" s="14"/>
      <c r="VKS249" s="14"/>
      <c r="VKT249" s="14"/>
      <c r="VKU249" s="14"/>
      <c r="VKV249" s="14"/>
      <c r="VKW249" s="14"/>
      <c r="VKX249" s="14"/>
      <c r="VKY249" s="14"/>
      <c r="VKZ249" s="14"/>
      <c r="VLA249" s="14"/>
      <c r="VLB249" s="14"/>
      <c r="VLC249" s="14"/>
      <c r="VLD249" s="14"/>
      <c r="VLE249" s="14"/>
      <c r="VLF249" s="14"/>
      <c r="VLG249" s="14"/>
      <c r="VLH249" s="14"/>
      <c r="VLI249" s="14"/>
      <c r="VLJ249" s="14"/>
      <c r="VLK249" s="14"/>
      <c r="VLL249" s="14"/>
      <c r="VLM249" s="14"/>
      <c r="VLN249" s="14"/>
      <c r="VLO249" s="14"/>
      <c r="VLP249" s="14"/>
      <c r="VLQ249" s="14"/>
      <c r="VLR249" s="14"/>
      <c r="VLS249" s="14"/>
      <c r="VLT249" s="14"/>
      <c r="VLU249" s="14"/>
      <c r="VLV249" s="14"/>
      <c r="VLW249" s="14"/>
      <c r="VLX249" s="14"/>
      <c r="VLY249" s="14"/>
      <c r="VLZ249" s="14"/>
      <c r="VMA249" s="14"/>
      <c r="VMB249" s="14"/>
      <c r="VMC249" s="14"/>
      <c r="VMD249" s="14"/>
      <c r="VME249" s="14"/>
      <c r="VMF249" s="14"/>
      <c r="VMG249" s="14"/>
      <c r="VMH249" s="14"/>
      <c r="VMI249" s="14"/>
      <c r="VMJ249" s="14"/>
      <c r="VMK249" s="14"/>
      <c r="VML249" s="14"/>
      <c r="VMM249" s="14"/>
      <c r="VMN249" s="14"/>
      <c r="VMO249" s="14"/>
      <c r="VMP249" s="14"/>
      <c r="VMQ249" s="14"/>
      <c r="VMR249" s="14"/>
      <c r="VMS249" s="14"/>
      <c r="VMT249" s="14"/>
      <c r="VMU249" s="14"/>
      <c r="VMV249" s="14"/>
      <c r="VMW249" s="14"/>
      <c r="VMX249" s="14"/>
      <c r="VMY249" s="14"/>
      <c r="VMZ249" s="14"/>
      <c r="VNA249" s="14"/>
      <c r="VNB249" s="14"/>
      <c r="VNC249" s="14"/>
      <c r="VND249" s="14"/>
      <c r="VNE249" s="14"/>
      <c r="VNF249" s="14"/>
      <c r="VNG249" s="14"/>
      <c r="VNH249" s="14"/>
      <c r="VNI249" s="14"/>
      <c r="VNJ249" s="14"/>
      <c r="VNK249" s="14"/>
      <c r="VNL249" s="14"/>
      <c r="VNM249" s="14"/>
      <c r="VNN249" s="14"/>
      <c r="VNO249" s="14"/>
      <c r="VNP249" s="14"/>
      <c r="VNQ249" s="14"/>
      <c r="VNR249" s="14"/>
      <c r="VNS249" s="14"/>
      <c r="VNT249" s="14"/>
      <c r="VNU249" s="14"/>
      <c r="VNV249" s="14"/>
      <c r="VNW249" s="14"/>
      <c r="VNX249" s="14"/>
      <c r="VNY249" s="14"/>
      <c r="VNZ249" s="14"/>
      <c r="VOA249" s="14"/>
      <c r="VOB249" s="14"/>
      <c r="VOC249" s="14"/>
      <c r="VOD249" s="14"/>
      <c r="VOE249" s="14"/>
      <c r="VOF249" s="14"/>
      <c r="VOG249" s="14"/>
      <c r="VOH249" s="14"/>
      <c r="VOI249" s="14"/>
      <c r="VOJ249" s="14"/>
      <c r="VOK249" s="14"/>
      <c r="VOL249" s="14"/>
      <c r="VOM249" s="14"/>
      <c r="VON249" s="14"/>
      <c r="VOO249" s="14"/>
      <c r="VOP249" s="14"/>
      <c r="VOQ249" s="14"/>
      <c r="VOR249" s="14"/>
      <c r="VOS249" s="14"/>
      <c r="VOT249" s="14"/>
      <c r="VOU249" s="14"/>
      <c r="VOV249" s="14"/>
      <c r="VOW249" s="14"/>
      <c r="VOX249" s="14"/>
      <c r="VOY249" s="14"/>
      <c r="VOZ249" s="14"/>
      <c r="VPA249" s="14"/>
      <c r="VPB249" s="14"/>
      <c r="VPC249" s="14"/>
      <c r="VPD249" s="14"/>
      <c r="VPE249" s="14"/>
      <c r="VPF249" s="14"/>
      <c r="VPG249" s="14"/>
      <c r="VPH249" s="14"/>
      <c r="VPI249" s="14"/>
      <c r="VPJ249" s="14"/>
      <c r="VPK249" s="14"/>
      <c r="VPL249" s="14"/>
      <c r="VPM249" s="14"/>
      <c r="VPN249" s="14"/>
      <c r="VPO249" s="14"/>
      <c r="VPP249" s="14"/>
      <c r="VPQ249" s="14"/>
      <c r="VPR249" s="14"/>
      <c r="VPS249" s="14"/>
      <c r="VPT249" s="14"/>
      <c r="VPU249" s="14"/>
      <c r="VPV249" s="14"/>
      <c r="VPW249" s="14"/>
      <c r="VPX249" s="14"/>
      <c r="VPY249" s="14"/>
      <c r="VPZ249" s="14"/>
      <c r="VQA249" s="14"/>
      <c r="VQB249" s="14"/>
      <c r="VQC249" s="14"/>
      <c r="VQD249" s="14"/>
      <c r="VQE249" s="14"/>
      <c r="VQF249" s="14"/>
      <c r="VQG249" s="14"/>
      <c r="VQH249" s="14"/>
      <c r="VQI249" s="14"/>
      <c r="VQJ249" s="14"/>
      <c r="VQK249" s="14"/>
      <c r="VQL249" s="14"/>
      <c r="VQM249" s="14"/>
      <c r="VQN249" s="14"/>
      <c r="VQO249" s="14"/>
      <c r="VQP249" s="14"/>
      <c r="VQQ249" s="14"/>
      <c r="VQR249" s="14"/>
      <c r="VQS249" s="14"/>
      <c r="VQT249" s="14"/>
      <c r="VQU249" s="14"/>
      <c r="VQV249" s="14"/>
      <c r="VQW249" s="14"/>
      <c r="VQX249" s="14"/>
      <c r="VQY249" s="14"/>
      <c r="VQZ249" s="14"/>
      <c r="VRA249" s="14"/>
      <c r="VRB249" s="14"/>
      <c r="VRC249" s="14"/>
      <c r="VRD249" s="14"/>
      <c r="VRE249" s="14"/>
      <c r="VRF249" s="14"/>
      <c r="VRG249" s="14"/>
      <c r="VRH249" s="14"/>
      <c r="VRI249" s="14"/>
      <c r="VRJ249" s="14"/>
      <c r="VRK249" s="14"/>
      <c r="VRL249" s="14"/>
      <c r="VRM249" s="14"/>
      <c r="VRN249" s="14"/>
      <c r="VRO249" s="14"/>
      <c r="VRP249" s="14"/>
      <c r="VRQ249" s="14"/>
      <c r="VRR249" s="14"/>
      <c r="VRS249" s="14"/>
      <c r="VRT249" s="14"/>
      <c r="VRU249" s="14"/>
      <c r="VRV249" s="14"/>
      <c r="VRW249" s="14"/>
      <c r="VRX249" s="14"/>
      <c r="VRY249" s="14"/>
      <c r="VRZ249" s="14"/>
      <c r="VSA249" s="14"/>
      <c r="VSB249" s="14"/>
      <c r="VSC249" s="14"/>
      <c r="VSD249" s="14"/>
      <c r="VSE249" s="14"/>
      <c r="VSF249" s="14"/>
      <c r="VSG249" s="14"/>
      <c r="VSH249" s="14"/>
      <c r="VSI249" s="14"/>
      <c r="VSJ249" s="14"/>
      <c r="VSK249" s="14"/>
      <c r="VSL249" s="14"/>
      <c r="VSM249" s="14"/>
      <c r="VSN249" s="14"/>
      <c r="VSO249" s="14"/>
      <c r="VSP249" s="14"/>
      <c r="VSQ249" s="14"/>
      <c r="VSR249" s="14"/>
      <c r="VSS249" s="14"/>
      <c r="VST249" s="14"/>
      <c r="VSU249" s="14"/>
      <c r="VSV249" s="14"/>
      <c r="VSW249" s="14"/>
      <c r="VSX249" s="14"/>
      <c r="VSY249" s="14"/>
      <c r="VSZ249" s="14"/>
      <c r="VTA249" s="14"/>
      <c r="VTB249" s="14"/>
      <c r="VTC249" s="14"/>
      <c r="VTD249" s="14"/>
      <c r="VTE249" s="14"/>
      <c r="VTF249" s="14"/>
      <c r="VTG249" s="14"/>
      <c r="VTH249" s="14"/>
      <c r="VTI249" s="14"/>
      <c r="VTJ249" s="14"/>
      <c r="VTK249" s="14"/>
      <c r="VTL249" s="14"/>
      <c r="VTM249" s="14"/>
      <c r="VTN249" s="14"/>
      <c r="VTO249" s="14"/>
      <c r="VTP249" s="14"/>
      <c r="VTQ249" s="14"/>
      <c r="VTR249" s="14"/>
      <c r="VTS249" s="14"/>
      <c r="VTT249" s="14"/>
      <c r="VTU249" s="14"/>
      <c r="VTV249" s="14"/>
      <c r="VTW249" s="14"/>
      <c r="VTX249" s="14"/>
      <c r="VTY249" s="14"/>
      <c r="VTZ249" s="14"/>
      <c r="VUA249" s="14"/>
      <c r="VUB249" s="14"/>
      <c r="VUC249" s="14"/>
      <c r="VUD249" s="14"/>
      <c r="VUE249" s="14"/>
      <c r="VUF249" s="14"/>
      <c r="VUG249" s="14"/>
      <c r="VUH249" s="14"/>
      <c r="VUI249" s="14"/>
      <c r="VUJ249" s="14"/>
      <c r="VUK249" s="14"/>
      <c r="VUL249" s="14"/>
      <c r="VUM249" s="14"/>
      <c r="VUN249" s="14"/>
      <c r="VUO249" s="14"/>
      <c r="VUP249" s="14"/>
      <c r="VUQ249" s="14"/>
      <c r="VUR249" s="14"/>
      <c r="VUS249" s="14"/>
      <c r="VUT249" s="14"/>
      <c r="VUU249" s="14"/>
      <c r="VUV249" s="14"/>
      <c r="VUW249" s="14"/>
      <c r="VUX249" s="14"/>
      <c r="VUY249" s="14"/>
      <c r="VUZ249" s="14"/>
      <c r="VVA249" s="14"/>
      <c r="VVB249" s="14"/>
      <c r="VVC249" s="14"/>
      <c r="VVD249" s="14"/>
      <c r="VVE249" s="14"/>
      <c r="VVF249" s="14"/>
      <c r="VVG249" s="14"/>
      <c r="VVH249" s="14"/>
      <c r="VVI249" s="14"/>
      <c r="VVJ249" s="14"/>
      <c r="VVK249" s="14"/>
      <c r="VVL249" s="14"/>
      <c r="VVM249" s="14"/>
      <c r="VVN249" s="14"/>
      <c r="VVO249" s="14"/>
      <c r="VVP249" s="14"/>
      <c r="VVQ249" s="14"/>
      <c r="VVR249" s="14"/>
      <c r="VVS249" s="14"/>
      <c r="VVT249" s="14"/>
      <c r="VVU249" s="14"/>
      <c r="VVV249" s="14"/>
      <c r="VVW249" s="14"/>
      <c r="VVX249" s="14"/>
      <c r="VVY249" s="14"/>
      <c r="VVZ249" s="14"/>
      <c r="VWA249" s="14"/>
      <c r="VWB249" s="14"/>
      <c r="VWC249" s="14"/>
      <c r="VWD249" s="14"/>
      <c r="VWE249" s="14"/>
      <c r="VWF249" s="14"/>
      <c r="VWG249" s="14"/>
      <c r="VWH249" s="14"/>
      <c r="VWI249" s="14"/>
      <c r="VWJ249" s="14"/>
      <c r="VWK249" s="14"/>
      <c r="VWL249" s="14"/>
      <c r="VWM249" s="14"/>
      <c r="VWN249" s="14"/>
      <c r="VWO249" s="14"/>
      <c r="VWP249" s="14"/>
      <c r="VWQ249" s="14"/>
      <c r="VWR249" s="14"/>
      <c r="VWS249" s="14"/>
      <c r="VWT249" s="14"/>
      <c r="VWU249" s="14"/>
      <c r="VWV249" s="14"/>
      <c r="VWW249" s="14"/>
      <c r="VWX249" s="14"/>
      <c r="VWY249" s="14"/>
      <c r="VWZ249" s="14"/>
      <c r="VXA249" s="14"/>
      <c r="VXB249" s="14"/>
      <c r="VXC249" s="14"/>
      <c r="VXD249" s="14"/>
      <c r="VXE249" s="14"/>
      <c r="VXF249" s="14"/>
      <c r="VXG249" s="14"/>
      <c r="VXH249" s="14"/>
      <c r="VXI249" s="14"/>
      <c r="VXJ249" s="14"/>
      <c r="VXK249" s="14"/>
      <c r="VXL249" s="14"/>
      <c r="VXM249" s="14"/>
      <c r="VXN249" s="14"/>
      <c r="VXO249" s="14"/>
      <c r="VXP249" s="14"/>
      <c r="VXQ249" s="14"/>
      <c r="VXR249" s="14"/>
      <c r="VXS249" s="14"/>
      <c r="VXT249" s="14"/>
      <c r="VXU249" s="14"/>
      <c r="VXV249" s="14"/>
      <c r="VXW249" s="14"/>
      <c r="VXX249" s="14"/>
      <c r="VXY249" s="14"/>
      <c r="VXZ249" s="14"/>
      <c r="VYA249" s="14"/>
      <c r="VYB249" s="14"/>
      <c r="VYC249" s="14"/>
      <c r="VYD249" s="14"/>
      <c r="VYE249" s="14"/>
      <c r="VYF249" s="14"/>
      <c r="VYG249" s="14"/>
      <c r="VYH249" s="14"/>
      <c r="VYI249" s="14"/>
      <c r="VYJ249" s="14"/>
      <c r="VYK249" s="14"/>
      <c r="VYL249" s="14"/>
      <c r="VYM249" s="14"/>
      <c r="VYN249" s="14"/>
      <c r="VYO249" s="14"/>
      <c r="VYP249" s="14"/>
      <c r="VYQ249" s="14"/>
      <c r="VYR249" s="14"/>
      <c r="VYS249" s="14"/>
      <c r="VYT249" s="14"/>
      <c r="VYU249" s="14"/>
      <c r="VYV249" s="14"/>
      <c r="VYW249" s="14"/>
      <c r="VYX249" s="14"/>
      <c r="VYY249" s="14"/>
      <c r="VYZ249" s="14"/>
      <c r="VZA249" s="14"/>
      <c r="VZB249" s="14"/>
      <c r="VZC249" s="14"/>
      <c r="VZD249" s="14"/>
      <c r="VZE249" s="14"/>
      <c r="VZF249" s="14"/>
      <c r="VZG249" s="14"/>
      <c r="VZH249" s="14"/>
      <c r="VZI249" s="14"/>
      <c r="VZJ249" s="14"/>
      <c r="VZK249" s="14"/>
      <c r="VZL249" s="14"/>
      <c r="VZM249" s="14"/>
      <c r="VZN249" s="14"/>
      <c r="VZO249" s="14"/>
      <c r="VZP249" s="14"/>
      <c r="VZQ249" s="14"/>
      <c r="VZR249" s="14"/>
      <c r="VZS249" s="14"/>
      <c r="VZT249" s="14"/>
      <c r="VZU249" s="14"/>
      <c r="VZV249" s="14"/>
      <c r="VZW249" s="14"/>
      <c r="VZX249" s="14"/>
      <c r="VZY249" s="14"/>
      <c r="VZZ249" s="14"/>
      <c r="WAA249" s="14"/>
      <c r="WAB249" s="14"/>
      <c r="WAC249" s="14"/>
      <c r="WAD249" s="14"/>
      <c r="WAE249" s="14"/>
      <c r="WAF249" s="14"/>
      <c r="WAG249" s="14"/>
      <c r="WAH249" s="14"/>
      <c r="WAI249" s="14"/>
      <c r="WAJ249" s="14"/>
      <c r="WAK249" s="14"/>
      <c r="WAL249" s="14"/>
      <c r="WAM249" s="14"/>
      <c r="WAN249" s="14"/>
      <c r="WAO249" s="14"/>
      <c r="WAP249" s="14"/>
      <c r="WAQ249" s="14"/>
      <c r="WAR249" s="14"/>
      <c r="WAS249" s="14"/>
      <c r="WAT249" s="14"/>
      <c r="WAU249" s="14"/>
      <c r="WAV249" s="14"/>
      <c r="WAW249" s="14"/>
      <c r="WAX249" s="14"/>
      <c r="WAY249" s="14"/>
      <c r="WAZ249" s="14"/>
      <c r="WBA249" s="14"/>
      <c r="WBB249" s="14"/>
      <c r="WBC249" s="14"/>
      <c r="WBD249" s="14"/>
      <c r="WBE249" s="14"/>
      <c r="WBF249" s="14"/>
      <c r="WBG249" s="14"/>
      <c r="WBH249" s="14"/>
      <c r="WBI249" s="14"/>
      <c r="WBJ249" s="14"/>
      <c r="WBK249" s="14"/>
      <c r="WBL249" s="14"/>
      <c r="WBM249" s="14"/>
      <c r="WBN249" s="14"/>
      <c r="WBO249" s="14"/>
      <c r="WBP249" s="14"/>
      <c r="WBQ249" s="14"/>
      <c r="WBR249" s="14"/>
      <c r="WBS249" s="14"/>
      <c r="WBT249" s="14"/>
      <c r="WBU249" s="14"/>
      <c r="WBV249" s="14"/>
      <c r="WBW249" s="14"/>
      <c r="WBX249" s="14"/>
      <c r="WBY249" s="14"/>
      <c r="WBZ249" s="14"/>
      <c r="WCA249" s="14"/>
      <c r="WCB249" s="14"/>
      <c r="WCC249" s="14"/>
      <c r="WCD249" s="14"/>
      <c r="WCE249" s="14"/>
      <c r="WCF249" s="14"/>
      <c r="WCG249" s="14"/>
      <c r="WCH249" s="14"/>
      <c r="WCI249" s="14"/>
      <c r="WCJ249" s="14"/>
      <c r="WCK249" s="14"/>
      <c r="WCL249" s="14"/>
      <c r="WCM249" s="14"/>
      <c r="WCN249" s="14"/>
      <c r="WCO249" s="14"/>
      <c r="WCP249" s="14"/>
      <c r="WCQ249" s="14"/>
      <c r="WCR249" s="14"/>
      <c r="WCS249" s="14"/>
      <c r="WCT249" s="14"/>
      <c r="WCU249" s="14"/>
      <c r="WCV249" s="14"/>
      <c r="WCW249" s="14"/>
      <c r="WCX249" s="14"/>
      <c r="WCY249" s="14"/>
      <c r="WCZ249" s="14"/>
      <c r="WDA249" s="14"/>
      <c r="WDB249" s="14"/>
      <c r="WDC249" s="14"/>
      <c r="WDD249" s="14"/>
      <c r="WDE249" s="14"/>
      <c r="WDF249" s="14"/>
      <c r="WDG249" s="14"/>
      <c r="WDH249" s="14"/>
      <c r="WDI249" s="14"/>
      <c r="WDJ249" s="14"/>
      <c r="WDK249" s="14"/>
      <c r="WDL249" s="14"/>
      <c r="WDM249" s="14"/>
      <c r="WDN249" s="14"/>
      <c r="WDO249" s="14"/>
      <c r="WDP249" s="14"/>
      <c r="WDQ249" s="14"/>
      <c r="WDR249" s="14"/>
      <c r="WDS249" s="14"/>
      <c r="WDT249" s="14"/>
      <c r="WDU249" s="14"/>
      <c r="WDV249" s="14"/>
      <c r="WDW249" s="14"/>
      <c r="WDX249" s="14"/>
      <c r="WDY249" s="14"/>
      <c r="WDZ249" s="14"/>
      <c r="WEA249" s="14"/>
      <c r="WEB249" s="14"/>
      <c r="WEC249" s="14"/>
      <c r="WED249" s="14"/>
      <c r="WEE249" s="14"/>
      <c r="WEF249" s="14"/>
      <c r="WEG249" s="14"/>
      <c r="WEH249" s="14"/>
      <c r="WEI249" s="14"/>
      <c r="WEJ249" s="14"/>
      <c r="WEK249" s="14"/>
      <c r="WEL249" s="14"/>
      <c r="WEM249" s="14"/>
      <c r="WEN249" s="14"/>
      <c r="WEO249" s="14"/>
      <c r="WEP249" s="14"/>
      <c r="WEQ249" s="14"/>
      <c r="WER249" s="14"/>
      <c r="WES249" s="14"/>
      <c r="WET249" s="14"/>
      <c r="WEU249" s="14"/>
      <c r="WEV249" s="14"/>
      <c r="WEW249" s="14"/>
      <c r="WEX249" s="14"/>
      <c r="WEY249" s="14"/>
      <c r="WEZ249" s="14"/>
      <c r="WFA249" s="14"/>
      <c r="WFB249" s="14"/>
      <c r="WFC249" s="14"/>
      <c r="WFD249" s="14"/>
      <c r="WFE249" s="14"/>
      <c r="WFF249" s="14"/>
      <c r="WFG249" s="14"/>
      <c r="WFH249" s="14"/>
      <c r="WFI249" s="14"/>
      <c r="WFJ249" s="14"/>
      <c r="WFK249" s="14"/>
      <c r="WFL249" s="14"/>
      <c r="WFM249" s="14"/>
      <c r="WFN249" s="14"/>
      <c r="WFO249" s="14"/>
      <c r="WFP249" s="14"/>
      <c r="WFQ249" s="14"/>
      <c r="WFR249" s="14"/>
      <c r="WFS249" s="14"/>
      <c r="WFT249" s="14"/>
      <c r="WFU249" s="14"/>
      <c r="WFV249" s="14"/>
      <c r="WFW249" s="14"/>
      <c r="WFX249" s="14"/>
      <c r="WFY249" s="14"/>
      <c r="WFZ249" s="14"/>
      <c r="WGA249" s="14"/>
      <c r="WGB249" s="14"/>
      <c r="WGC249" s="14"/>
      <c r="WGD249" s="14"/>
      <c r="WGE249" s="14"/>
      <c r="WGF249" s="14"/>
      <c r="WGG249" s="14"/>
      <c r="WGH249" s="14"/>
      <c r="WGI249" s="14"/>
      <c r="WGJ249" s="14"/>
      <c r="WGK249" s="14"/>
      <c r="WGL249" s="14"/>
      <c r="WGM249" s="14"/>
      <c r="WGN249" s="14"/>
      <c r="WGO249" s="14"/>
      <c r="WGP249" s="14"/>
      <c r="WGQ249" s="14"/>
      <c r="WGR249" s="14"/>
      <c r="WGS249" s="14"/>
      <c r="WGT249" s="14"/>
      <c r="WGU249" s="14"/>
      <c r="WGV249" s="14"/>
      <c r="WGW249" s="14"/>
      <c r="WGX249" s="14"/>
      <c r="WGY249" s="14"/>
      <c r="WGZ249" s="14"/>
      <c r="WHA249" s="14"/>
      <c r="WHB249" s="14"/>
      <c r="WHC249" s="14"/>
      <c r="WHD249" s="14"/>
      <c r="WHE249" s="14"/>
      <c r="WHF249" s="14"/>
      <c r="WHG249" s="14"/>
      <c r="WHH249" s="14"/>
      <c r="WHI249" s="14"/>
      <c r="WHJ249" s="14"/>
      <c r="WHK249" s="14"/>
      <c r="WHL249" s="14"/>
      <c r="WHM249" s="14"/>
      <c r="WHN249" s="14"/>
      <c r="WHO249" s="14"/>
      <c r="WHP249" s="14"/>
      <c r="WHQ249" s="14"/>
      <c r="WHR249" s="14"/>
      <c r="WHS249" s="14"/>
      <c r="WHT249" s="14"/>
      <c r="WHU249" s="14"/>
      <c r="WHV249" s="14"/>
      <c r="WHW249" s="14"/>
      <c r="WHX249" s="14"/>
      <c r="WHY249" s="14"/>
      <c r="WHZ249" s="14"/>
      <c r="WIA249" s="14"/>
      <c r="WIB249" s="14"/>
      <c r="WIC249" s="14"/>
      <c r="WID249" s="14"/>
      <c r="WIE249" s="14"/>
      <c r="WIF249" s="14"/>
      <c r="WIG249" s="14"/>
      <c r="WIH249" s="14"/>
      <c r="WII249" s="14"/>
      <c r="WIJ249" s="14"/>
      <c r="WIK249" s="14"/>
      <c r="WIL249" s="14"/>
      <c r="WIM249" s="14"/>
      <c r="WIN249" s="14"/>
      <c r="WIO249" s="14"/>
      <c r="WIP249" s="14"/>
      <c r="WIQ249" s="14"/>
      <c r="WIR249" s="14"/>
      <c r="WIS249" s="14"/>
      <c r="WIT249" s="14"/>
      <c r="WIU249" s="14"/>
      <c r="WIV249" s="14"/>
      <c r="WIW249" s="14"/>
      <c r="WIX249" s="14"/>
      <c r="WIY249" s="14"/>
      <c r="WIZ249" s="14"/>
      <c r="WJA249" s="14"/>
      <c r="WJB249" s="14"/>
      <c r="WJC249" s="14"/>
      <c r="WJD249" s="14"/>
      <c r="WJE249" s="14"/>
      <c r="WJF249" s="14"/>
      <c r="WJG249" s="14"/>
      <c r="WJH249" s="14"/>
      <c r="WJI249" s="14"/>
      <c r="WJJ249" s="14"/>
      <c r="WJK249" s="14"/>
      <c r="WJL249" s="14"/>
      <c r="WJM249" s="14"/>
      <c r="WJN249" s="14"/>
      <c r="WJO249" s="14"/>
      <c r="WJP249" s="14"/>
      <c r="WJQ249" s="14"/>
      <c r="WJR249" s="14"/>
      <c r="WJS249" s="14"/>
      <c r="WJT249" s="14"/>
      <c r="WJU249" s="14"/>
      <c r="WJV249" s="14"/>
      <c r="WJW249" s="14"/>
      <c r="WJX249" s="14"/>
      <c r="WJY249" s="14"/>
      <c r="WJZ249" s="14"/>
      <c r="WKA249" s="14"/>
      <c r="WKB249" s="14"/>
      <c r="WKC249" s="14"/>
      <c r="WKD249" s="14"/>
      <c r="WKE249" s="14"/>
      <c r="WKF249" s="14"/>
      <c r="WKG249" s="14"/>
      <c r="WKH249" s="14"/>
      <c r="WKI249" s="14"/>
      <c r="WKJ249" s="14"/>
      <c r="WKK249" s="14"/>
      <c r="WKL249" s="14"/>
      <c r="WKM249" s="14"/>
      <c r="WKN249" s="14"/>
      <c r="WKO249" s="14"/>
      <c r="WKP249" s="14"/>
      <c r="WKQ249" s="14"/>
      <c r="WKR249" s="14"/>
      <c r="WKS249" s="14"/>
      <c r="WKT249" s="14"/>
      <c r="WKU249" s="14"/>
      <c r="WKV249" s="14"/>
      <c r="WKW249" s="14"/>
      <c r="WKX249" s="14"/>
      <c r="WKY249" s="14"/>
      <c r="WKZ249" s="14"/>
      <c r="WLA249" s="14"/>
      <c r="WLB249" s="14"/>
      <c r="WLC249" s="14"/>
      <c r="WLD249" s="14"/>
      <c r="WLE249" s="14"/>
      <c r="WLF249" s="14"/>
      <c r="WLG249" s="14"/>
      <c r="WLH249" s="14"/>
      <c r="WLI249" s="14"/>
      <c r="WLJ249" s="14"/>
      <c r="WLK249" s="14"/>
      <c r="WLL249" s="14"/>
      <c r="WLM249" s="14"/>
      <c r="WLN249" s="14"/>
      <c r="WLO249" s="14"/>
      <c r="WLP249" s="14"/>
      <c r="WLQ249" s="14"/>
      <c r="WLR249" s="14"/>
      <c r="WLS249" s="14"/>
      <c r="WLT249" s="14"/>
      <c r="WLU249" s="14"/>
      <c r="WLV249" s="14"/>
      <c r="WLW249" s="14"/>
      <c r="WLX249" s="14"/>
      <c r="WLY249" s="14"/>
      <c r="WLZ249" s="14"/>
      <c r="WMA249" s="14"/>
      <c r="WMB249" s="14"/>
      <c r="WMC249" s="14"/>
      <c r="WMD249" s="14"/>
      <c r="WME249" s="14"/>
      <c r="WMF249" s="14"/>
      <c r="WMG249" s="14"/>
      <c r="WMH249" s="14"/>
      <c r="WMI249" s="14"/>
      <c r="WMJ249" s="14"/>
      <c r="WMK249" s="14"/>
      <c r="WML249" s="14"/>
      <c r="WMM249" s="14"/>
      <c r="WMN249" s="14"/>
      <c r="WMO249" s="14"/>
      <c r="WMP249" s="14"/>
      <c r="WMQ249" s="14"/>
      <c r="WMR249" s="14"/>
      <c r="WMS249" s="14"/>
      <c r="WMT249" s="14"/>
      <c r="WMU249" s="14"/>
      <c r="WMV249" s="14"/>
      <c r="WMW249" s="14"/>
      <c r="WMX249" s="14"/>
      <c r="WMY249" s="14"/>
      <c r="WMZ249" s="14"/>
      <c r="WNA249" s="14"/>
      <c r="WNB249" s="14"/>
      <c r="WNC249" s="14"/>
      <c r="WND249" s="14"/>
      <c r="WNE249" s="14"/>
      <c r="WNF249" s="14"/>
      <c r="WNG249" s="14"/>
      <c r="WNH249" s="14"/>
      <c r="WNI249" s="14"/>
      <c r="WNJ249" s="14"/>
      <c r="WNK249" s="14"/>
      <c r="WNL249" s="14"/>
      <c r="WNM249" s="14"/>
      <c r="WNN249" s="14"/>
      <c r="WNO249" s="14"/>
      <c r="WNP249" s="14"/>
      <c r="WNQ249" s="14"/>
      <c r="WNR249" s="14"/>
      <c r="WNS249" s="14"/>
      <c r="WNT249" s="14"/>
      <c r="WNU249" s="14"/>
      <c r="WNV249" s="14"/>
      <c r="WNW249" s="14"/>
      <c r="WNX249" s="14"/>
      <c r="WNY249" s="14"/>
      <c r="WNZ249" s="14"/>
      <c r="WOA249" s="14"/>
      <c r="WOB249" s="14"/>
      <c r="WOC249" s="14"/>
      <c r="WOD249" s="14"/>
      <c r="WOE249" s="14"/>
      <c r="WOF249" s="14"/>
      <c r="WOG249" s="14"/>
      <c r="WOH249" s="14"/>
      <c r="WOI249" s="14"/>
      <c r="WOJ249" s="14"/>
      <c r="WOK249" s="14"/>
      <c r="WOL249" s="14"/>
      <c r="WOM249" s="14"/>
      <c r="WON249" s="14"/>
      <c r="WOO249" s="14"/>
      <c r="WOP249" s="14"/>
      <c r="WOQ249" s="14"/>
      <c r="WOR249" s="14"/>
      <c r="WOS249" s="14"/>
      <c r="WOT249" s="14"/>
      <c r="WOU249" s="14"/>
      <c r="WOV249" s="14"/>
      <c r="WOW249" s="14"/>
      <c r="WOX249" s="14"/>
      <c r="WOY249" s="14"/>
      <c r="WOZ249" s="14"/>
      <c r="WPA249" s="14"/>
      <c r="WPB249" s="14"/>
      <c r="WPC249" s="14"/>
      <c r="WPD249" s="14"/>
      <c r="WPE249" s="14"/>
      <c r="WPF249" s="14"/>
      <c r="WPG249" s="14"/>
      <c r="WPH249" s="14"/>
      <c r="WPI249" s="14"/>
      <c r="WPJ249" s="14"/>
      <c r="WPK249" s="14"/>
      <c r="WPL249" s="14"/>
      <c r="WPM249" s="14"/>
      <c r="WPN249" s="14"/>
      <c r="WPO249" s="14"/>
      <c r="WPP249" s="14"/>
      <c r="WPQ249" s="14"/>
      <c r="WPR249" s="14"/>
      <c r="WPS249" s="14"/>
      <c r="WPT249" s="14"/>
      <c r="WPU249" s="14"/>
      <c r="WPV249" s="14"/>
      <c r="WPW249" s="14"/>
      <c r="WPX249" s="14"/>
      <c r="WPY249" s="14"/>
      <c r="WPZ249" s="14"/>
      <c r="WQA249" s="14"/>
      <c r="WQB249" s="14"/>
      <c r="WQC249" s="14"/>
      <c r="WQD249" s="14"/>
      <c r="WQE249" s="14"/>
      <c r="WQF249" s="14"/>
      <c r="WQG249" s="14"/>
      <c r="WQH249" s="14"/>
      <c r="WQI249" s="14"/>
      <c r="WQJ249" s="14"/>
      <c r="WQK249" s="14"/>
      <c r="WQL249" s="14"/>
      <c r="WQM249" s="14"/>
      <c r="WQN249" s="14"/>
      <c r="WQO249" s="14"/>
      <c r="WQP249" s="14"/>
      <c r="WQQ249" s="14"/>
      <c r="WQR249" s="14"/>
      <c r="WQS249" s="14"/>
      <c r="WQT249" s="14"/>
      <c r="WQU249" s="14"/>
      <c r="WQV249" s="14"/>
      <c r="WQW249" s="14"/>
      <c r="WQX249" s="14"/>
      <c r="WQY249" s="14"/>
      <c r="WQZ249" s="14"/>
      <c r="WRA249" s="14"/>
      <c r="WRB249" s="14"/>
      <c r="WRC249" s="14"/>
      <c r="WRD249" s="14"/>
      <c r="WRE249" s="14"/>
      <c r="WRF249" s="14"/>
      <c r="WRG249" s="14"/>
      <c r="WRH249" s="14"/>
      <c r="WRI249" s="14"/>
      <c r="WRJ249" s="14"/>
      <c r="WRK249" s="14"/>
      <c r="WRL249" s="14"/>
      <c r="WRM249" s="14"/>
      <c r="WRN249" s="14"/>
      <c r="WRO249" s="14"/>
      <c r="WRP249" s="14"/>
      <c r="WRQ249" s="14"/>
      <c r="WRR249" s="14"/>
      <c r="WRS249" s="14"/>
      <c r="WRT249" s="14"/>
      <c r="WRU249" s="14"/>
      <c r="WRV249" s="14"/>
      <c r="WRW249" s="14"/>
      <c r="WRX249" s="14"/>
      <c r="WRY249" s="14"/>
      <c r="WRZ249" s="14"/>
      <c r="WSA249" s="14"/>
      <c r="WSB249" s="14"/>
      <c r="WSC249" s="14"/>
      <c r="WSD249" s="14"/>
      <c r="WSE249" s="14"/>
      <c r="WSF249" s="14"/>
      <c r="WSG249" s="14"/>
      <c r="WSH249" s="14"/>
      <c r="WSI249" s="14"/>
      <c r="WSJ249" s="14"/>
      <c r="WSK249" s="14"/>
      <c r="WSL249" s="14"/>
      <c r="WSM249" s="14"/>
      <c r="WSN249" s="14"/>
      <c r="WSO249" s="14"/>
      <c r="WSP249" s="14"/>
      <c r="WSQ249" s="14"/>
      <c r="WSR249" s="14"/>
      <c r="WSS249" s="14"/>
      <c r="WST249" s="14"/>
      <c r="WSU249" s="14"/>
      <c r="WSV249" s="14"/>
      <c r="WSW249" s="14"/>
      <c r="WSX249" s="14"/>
      <c r="WSY249" s="14"/>
      <c r="WSZ249" s="14"/>
      <c r="WTA249" s="14"/>
      <c r="WTB249" s="14"/>
      <c r="WTC249" s="14"/>
      <c r="WTD249" s="14"/>
      <c r="WTE249" s="14"/>
      <c r="WTF249" s="14"/>
      <c r="WTG249" s="14"/>
      <c r="WTH249" s="14"/>
      <c r="WTI249" s="14"/>
      <c r="WTJ249" s="14"/>
      <c r="WTK249" s="14"/>
      <c r="WTL249" s="14"/>
      <c r="WTM249" s="14"/>
      <c r="WTN249" s="14"/>
      <c r="WTO249" s="14"/>
      <c r="WTP249" s="14"/>
      <c r="WTQ249" s="14"/>
      <c r="WTR249" s="14"/>
      <c r="WTS249" s="14"/>
      <c r="WTT249" s="14"/>
      <c r="WTU249" s="14"/>
      <c r="WTV249" s="14"/>
      <c r="WTW249" s="14"/>
      <c r="WTX249" s="14"/>
      <c r="WTY249" s="14"/>
      <c r="WTZ249" s="14"/>
      <c r="WUA249" s="14"/>
      <c r="WUB249" s="14"/>
      <c r="WUC249" s="14"/>
      <c r="WUD249" s="14"/>
      <c r="WUE249" s="14"/>
      <c r="WUF249" s="14"/>
      <c r="WUG249" s="14"/>
      <c r="WUH249" s="14"/>
      <c r="WUI249" s="14"/>
      <c r="WUJ249" s="14"/>
      <c r="WUK249" s="14"/>
      <c r="WUL249" s="14"/>
      <c r="WUM249" s="14"/>
      <c r="WUN249" s="14"/>
      <c r="WUO249" s="14"/>
      <c r="WUP249" s="14"/>
      <c r="WUQ249" s="14"/>
      <c r="WUR249" s="14"/>
      <c r="WUS249" s="14"/>
      <c r="WUT249" s="14"/>
      <c r="WUU249" s="14"/>
      <c r="WUV249" s="14"/>
      <c r="WUW249" s="14"/>
      <c r="WUX249" s="14"/>
      <c r="WUY249" s="14"/>
      <c r="WUZ249" s="14"/>
      <c r="WVA249" s="14"/>
      <c r="WVB249" s="14"/>
      <c r="WVC249" s="14"/>
      <c r="WVD249" s="14"/>
      <c r="WVE249" s="14"/>
      <c r="WVF249" s="14"/>
      <c r="WVG249" s="14"/>
      <c r="WVH249" s="14"/>
      <c r="WVI249" s="14"/>
      <c r="WVJ249" s="14"/>
      <c r="WVK249" s="14"/>
      <c r="WVL249" s="14"/>
      <c r="WVM249" s="14"/>
      <c r="WVN249" s="14"/>
      <c r="WVO249" s="14"/>
      <c r="WVP249" s="14"/>
    </row>
  </sheetData>
  <mergeCells count="307">
    <mergeCell ref="A13:A16"/>
    <mergeCell ref="B13:B16"/>
    <mergeCell ref="G13:G16"/>
    <mergeCell ref="J13:J16"/>
    <mergeCell ref="A17:A19"/>
    <mergeCell ref="B17:B19"/>
    <mergeCell ref="G17:G19"/>
    <mergeCell ref="J17:J19"/>
    <mergeCell ref="A1:J1"/>
    <mergeCell ref="A2:J2"/>
    <mergeCell ref="A3:J3"/>
    <mergeCell ref="A4:J4"/>
    <mergeCell ref="A8:J8"/>
    <mergeCell ref="A9:A12"/>
    <mergeCell ref="B9:B12"/>
    <mergeCell ref="G9:G12"/>
    <mergeCell ref="J9:J12"/>
    <mergeCell ref="A24:A26"/>
    <mergeCell ref="B24:B26"/>
    <mergeCell ref="G24:G26"/>
    <mergeCell ref="J24:J26"/>
    <mergeCell ref="A27:A29"/>
    <mergeCell ref="B27:B29"/>
    <mergeCell ref="G27:G29"/>
    <mergeCell ref="J27:J29"/>
    <mergeCell ref="M17:M18"/>
    <mergeCell ref="A20:A23"/>
    <mergeCell ref="B20:B23"/>
    <mergeCell ref="G20:G23"/>
    <mergeCell ref="J20:J23"/>
    <mergeCell ref="K20:K21"/>
    <mergeCell ref="M20:M21"/>
    <mergeCell ref="C21:C22"/>
    <mergeCell ref="D21:D22"/>
    <mergeCell ref="E21:E22"/>
    <mergeCell ref="K37:K38"/>
    <mergeCell ref="K39:K48"/>
    <mergeCell ref="A40:A42"/>
    <mergeCell ref="B40:B42"/>
    <mergeCell ref="G40:G42"/>
    <mergeCell ref="J40:J42"/>
    <mergeCell ref="A33:A34"/>
    <mergeCell ref="B33:B34"/>
    <mergeCell ref="G33:G34"/>
    <mergeCell ref="J33:J34"/>
    <mergeCell ref="A35:A36"/>
    <mergeCell ref="B35:B36"/>
    <mergeCell ref="G35:G36"/>
    <mergeCell ref="J35:J36"/>
    <mergeCell ref="A43:A45"/>
    <mergeCell ref="B43:B45"/>
    <mergeCell ref="G43:G45"/>
    <mergeCell ref="J43:J45"/>
    <mergeCell ref="A46:A48"/>
    <mergeCell ref="B46:B48"/>
    <mergeCell ref="G46:G48"/>
    <mergeCell ref="J46:J48"/>
    <mergeCell ref="A37:A38"/>
    <mergeCell ref="B37:B38"/>
    <mergeCell ref="G37:G38"/>
    <mergeCell ref="J37:J38"/>
    <mergeCell ref="A56:A58"/>
    <mergeCell ref="B56:B58"/>
    <mergeCell ref="G56:G58"/>
    <mergeCell ref="J56:J58"/>
    <mergeCell ref="A65:A67"/>
    <mergeCell ref="B65:B67"/>
    <mergeCell ref="G65:G67"/>
    <mergeCell ref="J65:J67"/>
    <mergeCell ref="A49:A52"/>
    <mergeCell ref="B49:B52"/>
    <mergeCell ref="G49:G52"/>
    <mergeCell ref="J49:J52"/>
    <mergeCell ref="A53:A55"/>
    <mergeCell ref="B53:B55"/>
    <mergeCell ref="G53:G55"/>
    <mergeCell ref="J53:J55"/>
    <mergeCell ref="A78:A81"/>
    <mergeCell ref="B78:B81"/>
    <mergeCell ref="G78:G81"/>
    <mergeCell ref="J78:J81"/>
    <mergeCell ref="A82:A85"/>
    <mergeCell ref="B82:B85"/>
    <mergeCell ref="G82:G85"/>
    <mergeCell ref="J82:J85"/>
    <mergeCell ref="A70:A73"/>
    <mergeCell ref="B70:B73"/>
    <mergeCell ref="G70:G73"/>
    <mergeCell ref="J70:J73"/>
    <mergeCell ref="A74:A77"/>
    <mergeCell ref="B74:B77"/>
    <mergeCell ref="G74:G77"/>
    <mergeCell ref="J74:J77"/>
    <mergeCell ref="B94:B96"/>
    <mergeCell ref="G94:G96"/>
    <mergeCell ref="J94:J96"/>
    <mergeCell ref="A97:A99"/>
    <mergeCell ref="B97:B99"/>
    <mergeCell ref="G97:G99"/>
    <mergeCell ref="J97:J99"/>
    <mergeCell ref="A86:A89"/>
    <mergeCell ref="B86:B89"/>
    <mergeCell ref="G86:G89"/>
    <mergeCell ref="J86:J89"/>
    <mergeCell ref="A90:A93"/>
    <mergeCell ref="B90:B93"/>
    <mergeCell ref="G90:G93"/>
    <mergeCell ref="J90:J93"/>
    <mergeCell ref="B106:B108"/>
    <mergeCell ref="G106:G108"/>
    <mergeCell ref="J106:J108"/>
    <mergeCell ref="A109:A110"/>
    <mergeCell ref="B109:B110"/>
    <mergeCell ref="G109:G110"/>
    <mergeCell ref="J109:J110"/>
    <mergeCell ref="A100:A101"/>
    <mergeCell ref="B100:B101"/>
    <mergeCell ref="G100:G101"/>
    <mergeCell ref="J100:J101"/>
    <mergeCell ref="A103:A105"/>
    <mergeCell ref="B103:B105"/>
    <mergeCell ref="G103:G105"/>
    <mergeCell ref="J103:J105"/>
    <mergeCell ref="A113:A115"/>
    <mergeCell ref="B113:B115"/>
    <mergeCell ref="G113:G115"/>
    <mergeCell ref="J113:J115"/>
    <mergeCell ref="A116:J116"/>
    <mergeCell ref="A117:A120"/>
    <mergeCell ref="B117:B120"/>
    <mergeCell ref="G117:G120"/>
    <mergeCell ref="J117:J120"/>
    <mergeCell ref="A126:A128"/>
    <mergeCell ref="B126:B128"/>
    <mergeCell ref="G126:G128"/>
    <mergeCell ref="J126:J128"/>
    <mergeCell ref="A129:A131"/>
    <mergeCell ref="B129:B131"/>
    <mergeCell ref="G129:G131"/>
    <mergeCell ref="J129:J131"/>
    <mergeCell ref="A123:A125"/>
    <mergeCell ref="B123:B125"/>
    <mergeCell ref="G123:G124"/>
    <mergeCell ref="J123:J125"/>
    <mergeCell ref="C124:C125"/>
    <mergeCell ref="D124:D125"/>
    <mergeCell ref="E124:E125"/>
    <mergeCell ref="F124:F125"/>
    <mergeCell ref="H124:H125"/>
    <mergeCell ref="I124:I125"/>
    <mergeCell ref="A139:A141"/>
    <mergeCell ref="B139:B141"/>
    <mergeCell ref="G139:G141"/>
    <mergeCell ref="J139:J141"/>
    <mergeCell ref="A143:A144"/>
    <mergeCell ref="B143:B144"/>
    <mergeCell ref="G143:G144"/>
    <mergeCell ref="J143:J144"/>
    <mergeCell ref="A132:A134"/>
    <mergeCell ref="B132:B134"/>
    <mergeCell ref="G132:G134"/>
    <mergeCell ref="J132:J134"/>
    <mergeCell ref="A136:A138"/>
    <mergeCell ref="B136:B138"/>
    <mergeCell ref="G136:G138"/>
    <mergeCell ref="J136:J138"/>
    <mergeCell ref="G151:G152"/>
    <mergeCell ref="H151:H152"/>
    <mergeCell ref="I151:I152"/>
    <mergeCell ref="J151:J152"/>
    <mergeCell ref="A156:A158"/>
    <mergeCell ref="B156:B158"/>
    <mergeCell ref="G156:G158"/>
    <mergeCell ref="J156:J158"/>
    <mergeCell ref="G148:G149"/>
    <mergeCell ref="H148:H149"/>
    <mergeCell ref="I148:I149"/>
    <mergeCell ref="J148:J149"/>
    <mergeCell ref="A151:A152"/>
    <mergeCell ref="B151:B152"/>
    <mergeCell ref="C151:C152"/>
    <mergeCell ref="D151:D152"/>
    <mergeCell ref="E151:E152"/>
    <mergeCell ref="F151:F152"/>
    <mergeCell ref="A148:A149"/>
    <mergeCell ref="B148:B149"/>
    <mergeCell ref="C148:C149"/>
    <mergeCell ref="D148:D149"/>
    <mergeCell ref="E148:E149"/>
    <mergeCell ref="F148:F149"/>
    <mergeCell ref="A165:A166"/>
    <mergeCell ref="B165:B166"/>
    <mergeCell ref="G165:G166"/>
    <mergeCell ref="J165:J166"/>
    <mergeCell ref="A167:A168"/>
    <mergeCell ref="B167:B168"/>
    <mergeCell ref="G167:G168"/>
    <mergeCell ref="J167:J168"/>
    <mergeCell ref="A159:A162"/>
    <mergeCell ref="B159:B162"/>
    <mergeCell ref="G159:G162"/>
    <mergeCell ref="J159:J162"/>
    <mergeCell ref="A163:A164"/>
    <mergeCell ref="B163:B164"/>
    <mergeCell ref="G163:G164"/>
    <mergeCell ref="J163:J164"/>
    <mergeCell ref="A169:A171"/>
    <mergeCell ref="B169:B171"/>
    <mergeCell ref="G169:G171"/>
    <mergeCell ref="J169:J171"/>
    <mergeCell ref="C170:C171"/>
    <mergeCell ref="D170:D171"/>
    <mergeCell ref="E170:E171"/>
    <mergeCell ref="F170:F171"/>
    <mergeCell ref="H170:H171"/>
    <mergeCell ref="I170:I171"/>
    <mergeCell ref="A176:A177"/>
    <mergeCell ref="B176:B177"/>
    <mergeCell ref="G176:G177"/>
    <mergeCell ref="J176:J177"/>
    <mergeCell ref="A178:A179"/>
    <mergeCell ref="B178:B179"/>
    <mergeCell ref="G178:G179"/>
    <mergeCell ref="J178:J179"/>
    <mergeCell ref="A172:A173"/>
    <mergeCell ref="B172:B173"/>
    <mergeCell ref="G172:G173"/>
    <mergeCell ref="J172:J173"/>
    <mergeCell ref="A174:A175"/>
    <mergeCell ref="B174:B175"/>
    <mergeCell ref="G174:G175"/>
    <mergeCell ref="J174:J175"/>
    <mergeCell ref="A184:A185"/>
    <mergeCell ref="B184:B185"/>
    <mergeCell ref="G184:G185"/>
    <mergeCell ref="J184:J185"/>
    <mergeCell ref="A186:A187"/>
    <mergeCell ref="B186:B187"/>
    <mergeCell ref="G186:G187"/>
    <mergeCell ref="J186:J187"/>
    <mergeCell ref="A180:A181"/>
    <mergeCell ref="B180:B181"/>
    <mergeCell ref="G180:G181"/>
    <mergeCell ref="J180:J181"/>
    <mergeCell ref="A182:A183"/>
    <mergeCell ref="B182:B183"/>
    <mergeCell ref="G182:G183"/>
    <mergeCell ref="J182:J183"/>
    <mergeCell ref="A196:A199"/>
    <mergeCell ref="B196:B199"/>
    <mergeCell ref="G196:G199"/>
    <mergeCell ref="J196:J199"/>
    <mergeCell ref="A188:A189"/>
    <mergeCell ref="B188:B189"/>
    <mergeCell ref="G188:G189"/>
    <mergeCell ref="J188:J189"/>
    <mergeCell ref="C190:J190"/>
    <mergeCell ref="C191:J191"/>
    <mergeCell ref="A192:A194"/>
    <mergeCell ref="G192:G194"/>
    <mergeCell ref="J192:J194"/>
    <mergeCell ref="B192:B194"/>
    <mergeCell ref="A210:A212"/>
    <mergeCell ref="B210:B212"/>
    <mergeCell ref="G210:G212"/>
    <mergeCell ref="J210:J212"/>
    <mergeCell ref="A214:A216"/>
    <mergeCell ref="B214:B216"/>
    <mergeCell ref="G214:G216"/>
    <mergeCell ref="J214:J216"/>
    <mergeCell ref="A200:A204"/>
    <mergeCell ref="B200:B204"/>
    <mergeCell ref="G200:G204"/>
    <mergeCell ref="J200:J204"/>
    <mergeCell ref="A206:A209"/>
    <mergeCell ref="B206:B209"/>
    <mergeCell ref="G206:G209"/>
    <mergeCell ref="J206:J209"/>
    <mergeCell ref="A224:A225"/>
    <mergeCell ref="B224:B225"/>
    <mergeCell ref="G224:G225"/>
    <mergeCell ref="J224:J225"/>
    <mergeCell ref="A228:A230"/>
    <mergeCell ref="B228:B230"/>
    <mergeCell ref="G228:G230"/>
    <mergeCell ref="J228:J230"/>
    <mergeCell ref="A219:A220"/>
    <mergeCell ref="B219:B220"/>
    <mergeCell ref="G219:G220"/>
    <mergeCell ref="J219:J220"/>
    <mergeCell ref="G221:G223"/>
    <mergeCell ref="J221:J223"/>
    <mergeCell ref="A222:A223"/>
    <mergeCell ref="B222:B223"/>
    <mergeCell ref="A235:J235"/>
    <mergeCell ref="A239:A243"/>
    <mergeCell ref="B239:B243"/>
    <mergeCell ref="G239:G243"/>
    <mergeCell ref="J239:J243"/>
    <mergeCell ref="A231:A232"/>
    <mergeCell ref="B231:B232"/>
    <mergeCell ref="G231:G232"/>
    <mergeCell ref="J231:J232"/>
    <mergeCell ref="A233:A234"/>
    <mergeCell ref="B233:B234"/>
    <mergeCell ref="G233:G234"/>
    <mergeCell ref="J233:J234"/>
  </mergeCells>
  <pageMargins left="0.78740157480314965" right="0.39370078740157483" top="0.78740157480314965" bottom="0.78740157480314965" header="0.19685039370078741" footer="0.39370078740157483"/>
  <pageSetup paperSize="9" scale="61" firstPageNumber="155" fitToHeight="0" orientation="landscape" useFirstPageNumber="1" r:id="rId1"/>
  <headerFooter>
    <oddFooter>&amp;R&amp;"Times New Roman,обычный"&amp;14&amp;P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J108"/>
  <sheetViews>
    <sheetView view="pageBreakPreview" topLeftCell="A19" zoomScale="70" zoomScaleNormal="60" zoomScaleSheetLayoutView="70" zoomScalePageLayoutView="75" workbookViewId="0">
      <selection activeCell="H49" sqref="H49"/>
    </sheetView>
  </sheetViews>
  <sheetFormatPr defaultColWidth="7.5703125" defaultRowHeight="18" x14ac:dyDescent="0.25"/>
  <cols>
    <col min="1" max="1" width="8.7109375" style="45" customWidth="1"/>
    <col min="2" max="2" width="41.85546875" style="46" customWidth="1"/>
    <col min="3" max="3" width="18.42578125" style="47" customWidth="1"/>
    <col min="4" max="4" width="17.7109375" style="1273" customWidth="1"/>
    <col min="5" max="5" width="17.7109375" style="48" customWidth="1"/>
    <col min="6" max="6" width="16.140625" style="48" bestFit="1" customWidth="1"/>
    <col min="7" max="7" width="37.28515625" style="46" customWidth="1"/>
    <col min="8" max="8" width="17.7109375" style="49" customWidth="1"/>
    <col min="9" max="9" width="14.5703125" style="48" customWidth="1"/>
    <col min="10" max="10" width="27.28515625" style="46" customWidth="1"/>
    <col min="11" max="11" width="7.5703125" style="49"/>
    <col min="12" max="12" width="23.7109375" style="49" customWidth="1"/>
    <col min="13" max="13" width="30.85546875" style="49" customWidth="1"/>
    <col min="14" max="256" width="7.5703125" style="49"/>
    <col min="257" max="257" width="10.140625" style="49" customWidth="1"/>
    <col min="258" max="258" width="45.7109375" style="49" customWidth="1"/>
    <col min="259" max="259" width="15.7109375" style="49" customWidth="1"/>
    <col min="260" max="261" width="17.7109375" style="49" customWidth="1"/>
    <col min="262" max="262" width="15.28515625" style="49" customWidth="1"/>
    <col min="263" max="263" width="35.7109375" style="49" customWidth="1"/>
    <col min="264" max="264" width="17.7109375" style="49" customWidth="1"/>
    <col min="265" max="265" width="15.28515625" style="49" customWidth="1"/>
    <col min="266" max="266" width="30.7109375" style="49" customWidth="1"/>
    <col min="267" max="267" width="7.5703125" style="49"/>
    <col min="268" max="268" width="23.7109375" style="49" customWidth="1"/>
    <col min="269" max="269" width="30.85546875" style="49" customWidth="1"/>
    <col min="270" max="512" width="7.5703125" style="49"/>
    <col min="513" max="513" width="10.140625" style="49" customWidth="1"/>
    <col min="514" max="514" width="45.7109375" style="49" customWidth="1"/>
    <col min="515" max="515" width="15.7109375" style="49" customWidth="1"/>
    <col min="516" max="517" width="17.7109375" style="49" customWidth="1"/>
    <col min="518" max="518" width="15.28515625" style="49" customWidth="1"/>
    <col min="519" max="519" width="35.7109375" style="49" customWidth="1"/>
    <col min="520" max="520" width="17.7109375" style="49" customWidth="1"/>
    <col min="521" max="521" width="15.28515625" style="49" customWidth="1"/>
    <col min="522" max="522" width="30.7109375" style="49" customWidth="1"/>
    <col min="523" max="523" width="7.5703125" style="49"/>
    <col min="524" max="524" width="23.7109375" style="49" customWidth="1"/>
    <col min="525" max="525" width="30.85546875" style="49" customWidth="1"/>
    <col min="526" max="768" width="7.5703125" style="49"/>
    <col min="769" max="769" width="10.140625" style="49" customWidth="1"/>
    <col min="770" max="770" width="45.7109375" style="49" customWidth="1"/>
    <col min="771" max="771" width="15.7109375" style="49" customWidth="1"/>
    <col min="772" max="773" width="17.7109375" style="49" customWidth="1"/>
    <col min="774" max="774" width="15.28515625" style="49" customWidth="1"/>
    <col min="775" max="775" width="35.7109375" style="49" customWidth="1"/>
    <col min="776" max="776" width="17.7109375" style="49" customWidth="1"/>
    <col min="777" max="777" width="15.28515625" style="49" customWidth="1"/>
    <col min="778" max="778" width="30.7109375" style="49" customWidth="1"/>
    <col min="779" max="779" width="7.5703125" style="49"/>
    <col min="780" max="780" width="23.7109375" style="49" customWidth="1"/>
    <col min="781" max="781" width="30.85546875" style="49" customWidth="1"/>
    <col min="782" max="1024" width="7.5703125" style="49"/>
    <col min="1025" max="1025" width="10.140625" style="49" customWidth="1"/>
    <col min="1026" max="1026" width="45.7109375" style="49" customWidth="1"/>
    <col min="1027" max="1027" width="15.7109375" style="49" customWidth="1"/>
    <col min="1028" max="1029" width="17.7109375" style="49" customWidth="1"/>
    <col min="1030" max="1030" width="15.28515625" style="49" customWidth="1"/>
    <col min="1031" max="1031" width="35.7109375" style="49" customWidth="1"/>
    <col min="1032" max="1032" width="17.7109375" style="49" customWidth="1"/>
    <col min="1033" max="1033" width="15.28515625" style="49" customWidth="1"/>
    <col min="1034" max="1034" width="30.7109375" style="49" customWidth="1"/>
    <col min="1035" max="1035" width="7.5703125" style="49"/>
    <col min="1036" max="1036" width="23.7109375" style="49" customWidth="1"/>
    <col min="1037" max="1037" width="30.85546875" style="49" customWidth="1"/>
    <col min="1038" max="1280" width="7.5703125" style="49"/>
    <col min="1281" max="1281" width="10.140625" style="49" customWidth="1"/>
    <col min="1282" max="1282" width="45.7109375" style="49" customWidth="1"/>
    <col min="1283" max="1283" width="15.7109375" style="49" customWidth="1"/>
    <col min="1284" max="1285" width="17.7109375" style="49" customWidth="1"/>
    <col min="1286" max="1286" width="15.28515625" style="49" customWidth="1"/>
    <col min="1287" max="1287" width="35.7109375" style="49" customWidth="1"/>
    <col min="1288" max="1288" width="17.7109375" style="49" customWidth="1"/>
    <col min="1289" max="1289" width="15.28515625" style="49" customWidth="1"/>
    <col min="1290" max="1290" width="30.7109375" style="49" customWidth="1"/>
    <col min="1291" max="1291" width="7.5703125" style="49"/>
    <col min="1292" max="1292" width="23.7109375" style="49" customWidth="1"/>
    <col min="1293" max="1293" width="30.85546875" style="49" customWidth="1"/>
    <col min="1294" max="1536" width="7.5703125" style="49"/>
    <col min="1537" max="1537" width="10.140625" style="49" customWidth="1"/>
    <col min="1538" max="1538" width="45.7109375" style="49" customWidth="1"/>
    <col min="1539" max="1539" width="15.7109375" style="49" customWidth="1"/>
    <col min="1540" max="1541" width="17.7109375" style="49" customWidth="1"/>
    <col min="1542" max="1542" width="15.28515625" style="49" customWidth="1"/>
    <col min="1543" max="1543" width="35.7109375" style="49" customWidth="1"/>
    <col min="1544" max="1544" width="17.7109375" style="49" customWidth="1"/>
    <col min="1545" max="1545" width="15.28515625" style="49" customWidth="1"/>
    <col min="1546" max="1546" width="30.7109375" style="49" customWidth="1"/>
    <col min="1547" max="1547" width="7.5703125" style="49"/>
    <col min="1548" max="1548" width="23.7109375" style="49" customWidth="1"/>
    <col min="1549" max="1549" width="30.85546875" style="49" customWidth="1"/>
    <col min="1550" max="1792" width="7.5703125" style="49"/>
    <col min="1793" max="1793" width="10.140625" style="49" customWidth="1"/>
    <col min="1794" max="1794" width="45.7109375" style="49" customWidth="1"/>
    <col min="1795" max="1795" width="15.7109375" style="49" customWidth="1"/>
    <col min="1796" max="1797" width="17.7109375" style="49" customWidth="1"/>
    <col min="1798" max="1798" width="15.28515625" style="49" customWidth="1"/>
    <col min="1799" max="1799" width="35.7109375" style="49" customWidth="1"/>
    <col min="1800" max="1800" width="17.7109375" style="49" customWidth="1"/>
    <col min="1801" max="1801" width="15.28515625" style="49" customWidth="1"/>
    <col min="1802" max="1802" width="30.7109375" style="49" customWidth="1"/>
    <col min="1803" max="1803" width="7.5703125" style="49"/>
    <col min="1804" max="1804" width="23.7109375" style="49" customWidth="1"/>
    <col min="1805" max="1805" width="30.85546875" style="49" customWidth="1"/>
    <col min="1806" max="2048" width="7.5703125" style="49"/>
    <col min="2049" max="2049" width="10.140625" style="49" customWidth="1"/>
    <col min="2050" max="2050" width="45.7109375" style="49" customWidth="1"/>
    <col min="2051" max="2051" width="15.7109375" style="49" customWidth="1"/>
    <col min="2052" max="2053" width="17.7109375" style="49" customWidth="1"/>
    <col min="2054" max="2054" width="15.28515625" style="49" customWidth="1"/>
    <col min="2055" max="2055" width="35.7109375" style="49" customWidth="1"/>
    <col min="2056" max="2056" width="17.7109375" style="49" customWidth="1"/>
    <col min="2057" max="2057" width="15.28515625" style="49" customWidth="1"/>
    <col min="2058" max="2058" width="30.7109375" style="49" customWidth="1"/>
    <col min="2059" max="2059" width="7.5703125" style="49"/>
    <col min="2060" max="2060" width="23.7109375" style="49" customWidth="1"/>
    <col min="2061" max="2061" width="30.85546875" style="49" customWidth="1"/>
    <col min="2062" max="2304" width="7.5703125" style="49"/>
    <col min="2305" max="2305" width="10.140625" style="49" customWidth="1"/>
    <col min="2306" max="2306" width="45.7109375" style="49" customWidth="1"/>
    <col min="2307" max="2307" width="15.7109375" style="49" customWidth="1"/>
    <col min="2308" max="2309" width="17.7109375" style="49" customWidth="1"/>
    <col min="2310" max="2310" width="15.28515625" style="49" customWidth="1"/>
    <col min="2311" max="2311" width="35.7109375" style="49" customWidth="1"/>
    <col min="2312" max="2312" width="17.7109375" style="49" customWidth="1"/>
    <col min="2313" max="2313" width="15.28515625" style="49" customWidth="1"/>
    <col min="2314" max="2314" width="30.7109375" style="49" customWidth="1"/>
    <col min="2315" max="2315" width="7.5703125" style="49"/>
    <col min="2316" max="2316" width="23.7109375" style="49" customWidth="1"/>
    <col min="2317" max="2317" width="30.85546875" style="49" customWidth="1"/>
    <col min="2318" max="2560" width="7.5703125" style="49"/>
    <col min="2561" max="2561" width="10.140625" style="49" customWidth="1"/>
    <col min="2562" max="2562" width="45.7109375" style="49" customWidth="1"/>
    <col min="2563" max="2563" width="15.7109375" style="49" customWidth="1"/>
    <col min="2564" max="2565" width="17.7109375" style="49" customWidth="1"/>
    <col min="2566" max="2566" width="15.28515625" style="49" customWidth="1"/>
    <col min="2567" max="2567" width="35.7109375" style="49" customWidth="1"/>
    <col min="2568" max="2568" width="17.7109375" style="49" customWidth="1"/>
    <col min="2569" max="2569" width="15.28515625" style="49" customWidth="1"/>
    <col min="2570" max="2570" width="30.7109375" style="49" customWidth="1"/>
    <col min="2571" max="2571" width="7.5703125" style="49"/>
    <col min="2572" max="2572" width="23.7109375" style="49" customWidth="1"/>
    <col min="2573" max="2573" width="30.85546875" style="49" customWidth="1"/>
    <col min="2574" max="2816" width="7.5703125" style="49"/>
    <col min="2817" max="2817" width="10.140625" style="49" customWidth="1"/>
    <col min="2818" max="2818" width="45.7109375" style="49" customWidth="1"/>
    <col min="2819" max="2819" width="15.7109375" style="49" customWidth="1"/>
    <col min="2820" max="2821" width="17.7109375" style="49" customWidth="1"/>
    <col min="2822" max="2822" width="15.28515625" style="49" customWidth="1"/>
    <col min="2823" max="2823" width="35.7109375" style="49" customWidth="1"/>
    <col min="2824" max="2824" width="17.7109375" style="49" customWidth="1"/>
    <col min="2825" max="2825" width="15.28515625" style="49" customWidth="1"/>
    <col min="2826" max="2826" width="30.7109375" style="49" customWidth="1"/>
    <col min="2827" max="2827" width="7.5703125" style="49"/>
    <col min="2828" max="2828" width="23.7109375" style="49" customWidth="1"/>
    <col min="2829" max="2829" width="30.85546875" style="49" customWidth="1"/>
    <col min="2830" max="3072" width="7.5703125" style="49"/>
    <col min="3073" max="3073" width="10.140625" style="49" customWidth="1"/>
    <col min="3074" max="3074" width="45.7109375" style="49" customWidth="1"/>
    <col min="3075" max="3075" width="15.7109375" style="49" customWidth="1"/>
    <col min="3076" max="3077" width="17.7109375" style="49" customWidth="1"/>
    <col min="3078" max="3078" width="15.28515625" style="49" customWidth="1"/>
    <col min="3079" max="3079" width="35.7109375" style="49" customWidth="1"/>
    <col min="3080" max="3080" width="17.7109375" style="49" customWidth="1"/>
    <col min="3081" max="3081" width="15.28515625" style="49" customWidth="1"/>
    <col min="3082" max="3082" width="30.7109375" style="49" customWidth="1"/>
    <col min="3083" max="3083" width="7.5703125" style="49"/>
    <col min="3084" max="3084" width="23.7109375" style="49" customWidth="1"/>
    <col min="3085" max="3085" width="30.85546875" style="49" customWidth="1"/>
    <col min="3086" max="3328" width="7.5703125" style="49"/>
    <col min="3329" max="3329" width="10.140625" style="49" customWidth="1"/>
    <col min="3330" max="3330" width="45.7109375" style="49" customWidth="1"/>
    <col min="3331" max="3331" width="15.7109375" style="49" customWidth="1"/>
    <col min="3332" max="3333" width="17.7109375" style="49" customWidth="1"/>
    <col min="3334" max="3334" width="15.28515625" style="49" customWidth="1"/>
    <col min="3335" max="3335" width="35.7109375" style="49" customWidth="1"/>
    <col min="3336" max="3336" width="17.7109375" style="49" customWidth="1"/>
    <col min="3337" max="3337" width="15.28515625" style="49" customWidth="1"/>
    <col min="3338" max="3338" width="30.7109375" style="49" customWidth="1"/>
    <col min="3339" max="3339" width="7.5703125" style="49"/>
    <col min="3340" max="3340" width="23.7109375" style="49" customWidth="1"/>
    <col min="3341" max="3341" width="30.85546875" style="49" customWidth="1"/>
    <col min="3342" max="3584" width="7.5703125" style="49"/>
    <col min="3585" max="3585" width="10.140625" style="49" customWidth="1"/>
    <col min="3586" max="3586" width="45.7109375" style="49" customWidth="1"/>
    <col min="3587" max="3587" width="15.7109375" style="49" customWidth="1"/>
    <col min="3588" max="3589" width="17.7109375" style="49" customWidth="1"/>
    <col min="3590" max="3590" width="15.28515625" style="49" customWidth="1"/>
    <col min="3591" max="3591" width="35.7109375" style="49" customWidth="1"/>
    <col min="3592" max="3592" width="17.7109375" style="49" customWidth="1"/>
    <col min="3593" max="3593" width="15.28515625" style="49" customWidth="1"/>
    <col min="3594" max="3594" width="30.7109375" style="49" customWidth="1"/>
    <col min="3595" max="3595" width="7.5703125" style="49"/>
    <col min="3596" max="3596" width="23.7109375" style="49" customWidth="1"/>
    <col min="3597" max="3597" width="30.85546875" style="49" customWidth="1"/>
    <col min="3598" max="3840" width="7.5703125" style="49"/>
    <col min="3841" max="3841" width="10.140625" style="49" customWidth="1"/>
    <col min="3842" max="3842" width="45.7109375" style="49" customWidth="1"/>
    <col min="3843" max="3843" width="15.7109375" style="49" customWidth="1"/>
    <col min="3844" max="3845" width="17.7109375" style="49" customWidth="1"/>
    <col min="3846" max="3846" width="15.28515625" style="49" customWidth="1"/>
    <col min="3847" max="3847" width="35.7109375" style="49" customWidth="1"/>
    <col min="3848" max="3848" width="17.7109375" style="49" customWidth="1"/>
    <col min="3849" max="3849" width="15.28515625" style="49" customWidth="1"/>
    <col min="3850" max="3850" width="30.7109375" style="49" customWidth="1"/>
    <col min="3851" max="3851" width="7.5703125" style="49"/>
    <col min="3852" max="3852" width="23.7109375" style="49" customWidth="1"/>
    <col min="3853" max="3853" width="30.85546875" style="49" customWidth="1"/>
    <col min="3854" max="4096" width="7.5703125" style="49"/>
    <col min="4097" max="4097" width="10.140625" style="49" customWidth="1"/>
    <col min="4098" max="4098" width="45.7109375" style="49" customWidth="1"/>
    <col min="4099" max="4099" width="15.7109375" style="49" customWidth="1"/>
    <col min="4100" max="4101" width="17.7109375" style="49" customWidth="1"/>
    <col min="4102" max="4102" width="15.28515625" style="49" customWidth="1"/>
    <col min="4103" max="4103" width="35.7109375" style="49" customWidth="1"/>
    <col min="4104" max="4104" width="17.7109375" style="49" customWidth="1"/>
    <col min="4105" max="4105" width="15.28515625" style="49" customWidth="1"/>
    <col min="4106" max="4106" width="30.7109375" style="49" customWidth="1"/>
    <col min="4107" max="4107" width="7.5703125" style="49"/>
    <col min="4108" max="4108" width="23.7109375" style="49" customWidth="1"/>
    <col min="4109" max="4109" width="30.85546875" style="49" customWidth="1"/>
    <col min="4110" max="4352" width="7.5703125" style="49"/>
    <col min="4353" max="4353" width="10.140625" style="49" customWidth="1"/>
    <col min="4354" max="4354" width="45.7109375" style="49" customWidth="1"/>
    <col min="4355" max="4355" width="15.7109375" style="49" customWidth="1"/>
    <col min="4356" max="4357" width="17.7109375" style="49" customWidth="1"/>
    <col min="4358" max="4358" width="15.28515625" style="49" customWidth="1"/>
    <col min="4359" max="4359" width="35.7109375" style="49" customWidth="1"/>
    <col min="4360" max="4360" width="17.7109375" style="49" customWidth="1"/>
    <col min="4361" max="4361" width="15.28515625" style="49" customWidth="1"/>
    <col min="4362" max="4362" width="30.7109375" style="49" customWidth="1"/>
    <col min="4363" max="4363" width="7.5703125" style="49"/>
    <col min="4364" max="4364" width="23.7109375" style="49" customWidth="1"/>
    <col min="4365" max="4365" width="30.85546875" style="49" customWidth="1"/>
    <col min="4366" max="4608" width="7.5703125" style="49"/>
    <col min="4609" max="4609" width="10.140625" style="49" customWidth="1"/>
    <col min="4610" max="4610" width="45.7109375" style="49" customWidth="1"/>
    <col min="4611" max="4611" width="15.7109375" style="49" customWidth="1"/>
    <col min="4612" max="4613" width="17.7109375" style="49" customWidth="1"/>
    <col min="4614" max="4614" width="15.28515625" style="49" customWidth="1"/>
    <col min="4615" max="4615" width="35.7109375" style="49" customWidth="1"/>
    <col min="4616" max="4616" width="17.7109375" style="49" customWidth="1"/>
    <col min="4617" max="4617" width="15.28515625" style="49" customWidth="1"/>
    <col min="4618" max="4618" width="30.7109375" style="49" customWidth="1"/>
    <col min="4619" max="4619" width="7.5703125" style="49"/>
    <col min="4620" max="4620" width="23.7109375" style="49" customWidth="1"/>
    <col min="4621" max="4621" width="30.85546875" style="49" customWidth="1"/>
    <col min="4622" max="4864" width="7.5703125" style="49"/>
    <col min="4865" max="4865" width="10.140625" style="49" customWidth="1"/>
    <col min="4866" max="4866" width="45.7109375" style="49" customWidth="1"/>
    <col min="4867" max="4867" width="15.7109375" style="49" customWidth="1"/>
    <col min="4868" max="4869" width="17.7109375" style="49" customWidth="1"/>
    <col min="4870" max="4870" width="15.28515625" style="49" customWidth="1"/>
    <col min="4871" max="4871" width="35.7109375" style="49" customWidth="1"/>
    <col min="4872" max="4872" width="17.7109375" style="49" customWidth="1"/>
    <col min="4873" max="4873" width="15.28515625" style="49" customWidth="1"/>
    <col min="4874" max="4874" width="30.7109375" style="49" customWidth="1"/>
    <col min="4875" max="4875" width="7.5703125" style="49"/>
    <col min="4876" max="4876" width="23.7109375" style="49" customWidth="1"/>
    <col min="4877" max="4877" width="30.85546875" style="49" customWidth="1"/>
    <col min="4878" max="5120" width="7.5703125" style="49"/>
    <col min="5121" max="5121" width="10.140625" style="49" customWidth="1"/>
    <col min="5122" max="5122" width="45.7109375" style="49" customWidth="1"/>
    <col min="5123" max="5123" width="15.7109375" style="49" customWidth="1"/>
    <col min="5124" max="5125" width="17.7109375" style="49" customWidth="1"/>
    <col min="5126" max="5126" width="15.28515625" style="49" customWidth="1"/>
    <col min="5127" max="5127" width="35.7109375" style="49" customWidth="1"/>
    <col min="5128" max="5128" width="17.7109375" style="49" customWidth="1"/>
    <col min="5129" max="5129" width="15.28515625" style="49" customWidth="1"/>
    <col min="5130" max="5130" width="30.7109375" style="49" customWidth="1"/>
    <col min="5131" max="5131" width="7.5703125" style="49"/>
    <col min="5132" max="5132" width="23.7109375" style="49" customWidth="1"/>
    <col min="5133" max="5133" width="30.85546875" style="49" customWidth="1"/>
    <col min="5134" max="5376" width="7.5703125" style="49"/>
    <col min="5377" max="5377" width="10.140625" style="49" customWidth="1"/>
    <col min="5378" max="5378" width="45.7109375" style="49" customWidth="1"/>
    <col min="5379" max="5379" width="15.7109375" style="49" customWidth="1"/>
    <col min="5380" max="5381" width="17.7109375" style="49" customWidth="1"/>
    <col min="5382" max="5382" width="15.28515625" style="49" customWidth="1"/>
    <col min="5383" max="5383" width="35.7109375" style="49" customWidth="1"/>
    <col min="5384" max="5384" width="17.7109375" style="49" customWidth="1"/>
    <col min="5385" max="5385" width="15.28515625" style="49" customWidth="1"/>
    <col min="5386" max="5386" width="30.7109375" style="49" customWidth="1"/>
    <col min="5387" max="5387" width="7.5703125" style="49"/>
    <col min="5388" max="5388" width="23.7109375" style="49" customWidth="1"/>
    <col min="5389" max="5389" width="30.85546875" style="49" customWidth="1"/>
    <col min="5390" max="5632" width="7.5703125" style="49"/>
    <col min="5633" max="5633" width="10.140625" style="49" customWidth="1"/>
    <col min="5634" max="5634" width="45.7109375" style="49" customWidth="1"/>
    <col min="5635" max="5635" width="15.7109375" style="49" customWidth="1"/>
    <col min="5636" max="5637" width="17.7109375" style="49" customWidth="1"/>
    <col min="5638" max="5638" width="15.28515625" style="49" customWidth="1"/>
    <col min="5639" max="5639" width="35.7109375" style="49" customWidth="1"/>
    <col min="5640" max="5640" width="17.7109375" style="49" customWidth="1"/>
    <col min="5641" max="5641" width="15.28515625" style="49" customWidth="1"/>
    <col min="5642" max="5642" width="30.7109375" style="49" customWidth="1"/>
    <col min="5643" max="5643" width="7.5703125" style="49"/>
    <col min="5644" max="5644" width="23.7109375" style="49" customWidth="1"/>
    <col min="5645" max="5645" width="30.85546875" style="49" customWidth="1"/>
    <col min="5646" max="5888" width="7.5703125" style="49"/>
    <col min="5889" max="5889" width="10.140625" style="49" customWidth="1"/>
    <col min="5890" max="5890" width="45.7109375" style="49" customWidth="1"/>
    <col min="5891" max="5891" width="15.7109375" style="49" customWidth="1"/>
    <col min="5892" max="5893" width="17.7109375" style="49" customWidth="1"/>
    <col min="5894" max="5894" width="15.28515625" style="49" customWidth="1"/>
    <col min="5895" max="5895" width="35.7109375" style="49" customWidth="1"/>
    <col min="5896" max="5896" width="17.7109375" style="49" customWidth="1"/>
    <col min="5897" max="5897" width="15.28515625" style="49" customWidth="1"/>
    <col min="5898" max="5898" width="30.7109375" style="49" customWidth="1"/>
    <col min="5899" max="5899" width="7.5703125" style="49"/>
    <col min="5900" max="5900" width="23.7109375" style="49" customWidth="1"/>
    <col min="5901" max="5901" width="30.85546875" style="49" customWidth="1"/>
    <col min="5902" max="6144" width="7.5703125" style="49"/>
    <col min="6145" max="6145" width="10.140625" style="49" customWidth="1"/>
    <col min="6146" max="6146" width="45.7109375" style="49" customWidth="1"/>
    <col min="6147" max="6147" width="15.7109375" style="49" customWidth="1"/>
    <col min="6148" max="6149" width="17.7109375" style="49" customWidth="1"/>
    <col min="6150" max="6150" width="15.28515625" style="49" customWidth="1"/>
    <col min="6151" max="6151" width="35.7109375" style="49" customWidth="1"/>
    <col min="6152" max="6152" width="17.7109375" style="49" customWidth="1"/>
    <col min="6153" max="6153" width="15.28515625" style="49" customWidth="1"/>
    <col min="6154" max="6154" width="30.7109375" style="49" customWidth="1"/>
    <col min="6155" max="6155" width="7.5703125" style="49"/>
    <col min="6156" max="6156" width="23.7109375" style="49" customWidth="1"/>
    <col min="6157" max="6157" width="30.85546875" style="49" customWidth="1"/>
    <col min="6158" max="6400" width="7.5703125" style="49"/>
    <col min="6401" max="6401" width="10.140625" style="49" customWidth="1"/>
    <col min="6402" max="6402" width="45.7109375" style="49" customWidth="1"/>
    <col min="6403" max="6403" width="15.7109375" style="49" customWidth="1"/>
    <col min="6404" max="6405" width="17.7109375" style="49" customWidth="1"/>
    <col min="6406" max="6406" width="15.28515625" style="49" customWidth="1"/>
    <col min="6407" max="6407" width="35.7109375" style="49" customWidth="1"/>
    <col min="6408" max="6408" width="17.7109375" style="49" customWidth="1"/>
    <col min="6409" max="6409" width="15.28515625" style="49" customWidth="1"/>
    <col min="6410" max="6410" width="30.7109375" style="49" customWidth="1"/>
    <col min="6411" max="6411" width="7.5703125" style="49"/>
    <col min="6412" max="6412" width="23.7109375" style="49" customWidth="1"/>
    <col min="6413" max="6413" width="30.85546875" style="49" customWidth="1"/>
    <col min="6414" max="6656" width="7.5703125" style="49"/>
    <col min="6657" max="6657" width="10.140625" style="49" customWidth="1"/>
    <col min="6658" max="6658" width="45.7109375" style="49" customWidth="1"/>
    <col min="6659" max="6659" width="15.7109375" style="49" customWidth="1"/>
    <col min="6660" max="6661" width="17.7109375" style="49" customWidth="1"/>
    <col min="6662" max="6662" width="15.28515625" style="49" customWidth="1"/>
    <col min="6663" max="6663" width="35.7109375" style="49" customWidth="1"/>
    <col min="6664" max="6664" width="17.7109375" style="49" customWidth="1"/>
    <col min="6665" max="6665" width="15.28515625" style="49" customWidth="1"/>
    <col min="6666" max="6666" width="30.7109375" style="49" customWidth="1"/>
    <col min="6667" max="6667" width="7.5703125" style="49"/>
    <col min="6668" max="6668" width="23.7109375" style="49" customWidth="1"/>
    <col min="6669" max="6669" width="30.85546875" style="49" customWidth="1"/>
    <col min="6670" max="6912" width="7.5703125" style="49"/>
    <col min="6913" max="6913" width="10.140625" style="49" customWidth="1"/>
    <col min="6914" max="6914" width="45.7109375" style="49" customWidth="1"/>
    <col min="6915" max="6915" width="15.7109375" style="49" customWidth="1"/>
    <col min="6916" max="6917" width="17.7109375" style="49" customWidth="1"/>
    <col min="6918" max="6918" width="15.28515625" style="49" customWidth="1"/>
    <col min="6919" max="6919" width="35.7109375" style="49" customWidth="1"/>
    <col min="6920" max="6920" width="17.7109375" style="49" customWidth="1"/>
    <col min="6921" max="6921" width="15.28515625" style="49" customWidth="1"/>
    <col min="6922" max="6922" width="30.7109375" style="49" customWidth="1"/>
    <col min="6923" max="6923" width="7.5703125" style="49"/>
    <col min="6924" max="6924" width="23.7109375" style="49" customWidth="1"/>
    <col min="6925" max="6925" width="30.85546875" style="49" customWidth="1"/>
    <col min="6926" max="7168" width="7.5703125" style="49"/>
    <col min="7169" max="7169" width="10.140625" style="49" customWidth="1"/>
    <col min="7170" max="7170" width="45.7109375" style="49" customWidth="1"/>
    <col min="7171" max="7171" width="15.7109375" style="49" customWidth="1"/>
    <col min="7172" max="7173" width="17.7109375" style="49" customWidth="1"/>
    <col min="7174" max="7174" width="15.28515625" style="49" customWidth="1"/>
    <col min="7175" max="7175" width="35.7109375" style="49" customWidth="1"/>
    <col min="7176" max="7176" width="17.7109375" style="49" customWidth="1"/>
    <col min="7177" max="7177" width="15.28515625" style="49" customWidth="1"/>
    <col min="7178" max="7178" width="30.7109375" style="49" customWidth="1"/>
    <col min="7179" max="7179" width="7.5703125" style="49"/>
    <col min="7180" max="7180" width="23.7109375" style="49" customWidth="1"/>
    <col min="7181" max="7181" width="30.85546875" style="49" customWidth="1"/>
    <col min="7182" max="7424" width="7.5703125" style="49"/>
    <col min="7425" max="7425" width="10.140625" style="49" customWidth="1"/>
    <col min="7426" max="7426" width="45.7109375" style="49" customWidth="1"/>
    <col min="7427" max="7427" width="15.7109375" style="49" customWidth="1"/>
    <col min="7428" max="7429" width="17.7109375" style="49" customWidth="1"/>
    <col min="7430" max="7430" width="15.28515625" style="49" customWidth="1"/>
    <col min="7431" max="7431" width="35.7109375" style="49" customWidth="1"/>
    <col min="7432" max="7432" width="17.7109375" style="49" customWidth="1"/>
    <col min="7433" max="7433" width="15.28515625" style="49" customWidth="1"/>
    <col min="7434" max="7434" width="30.7109375" style="49" customWidth="1"/>
    <col min="7435" max="7435" width="7.5703125" style="49"/>
    <col min="7436" max="7436" width="23.7109375" style="49" customWidth="1"/>
    <col min="7437" max="7437" width="30.85546875" style="49" customWidth="1"/>
    <col min="7438" max="7680" width="7.5703125" style="49"/>
    <col min="7681" max="7681" width="10.140625" style="49" customWidth="1"/>
    <col min="7682" max="7682" width="45.7109375" style="49" customWidth="1"/>
    <col min="7683" max="7683" width="15.7109375" style="49" customWidth="1"/>
    <col min="7684" max="7685" width="17.7109375" style="49" customWidth="1"/>
    <col min="7686" max="7686" width="15.28515625" style="49" customWidth="1"/>
    <col min="7687" max="7687" width="35.7109375" style="49" customWidth="1"/>
    <col min="7688" max="7688" width="17.7109375" style="49" customWidth="1"/>
    <col min="7689" max="7689" width="15.28515625" style="49" customWidth="1"/>
    <col min="7690" max="7690" width="30.7109375" style="49" customWidth="1"/>
    <col min="7691" max="7691" width="7.5703125" style="49"/>
    <col min="7692" max="7692" width="23.7109375" style="49" customWidth="1"/>
    <col min="7693" max="7693" width="30.85546875" style="49" customWidth="1"/>
    <col min="7694" max="7936" width="7.5703125" style="49"/>
    <col min="7937" max="7937" width="10.140625" style="49" customWidth="1"/>
    <col min="7938" max="7938" width="45.7109375" style="49" customWidth="1"/>
    <col min="7939" max="7939" width="15.7109375" style="49" customWidth="1"/>
    <col min="7940" max="7941" width="17.7109375" style="49" customWidth="1"/>
    <col min="7942" max="7942" width="15.28515625" style="49" customWidth="1"/>
    <col min="7943" max="7943" width="35.7109375" style="49" customWidth="1"/>
    <col min="7944" max="7944" width="17.7109375" style="49" customWidth="1"/>
    <col min="7945" max="7945" width="15.28515625" style="49" customWidth="1"/>
    <col min="7946" max="7946" width="30.7109375" style="49" customWidth="1"/>
    <col min="7947" max="7947" width="7.5703125" style="49"/>
    <col min="7948" max="7948" width="23.7109375" style="49" customWidth="1"/>
    <col min="7949" max="7949" width="30.85546875" style="49" customWidth="1"/>
    <col min="7950" max="8192" width="7.5703125" style="49"/>
    <col min="8193" max="8193" width="10.140625" style="49" customWidth="1"/>
    <col min="8194" max="8194" width="45.7109375" style="49" customWidth="1"/>
    <col min="8195" max="8195" width="15.7109375" style="49" customWidth="1"/>
    <col min="8196" max="8197" width="17.7109375" style="49" customWidth="1"/>
    <col min="8198" max="8198" width="15.28515625" style="49" customWidth="1"/>
    <col min="8199" max="8199" width="35.7109375" style="49" customWidth="1"/>
    <col min="8200" max="8200" width="17.7109375" style="49" customWidth="1"/>
    <col min="8201" max="8201" width="15.28515625" style="49" customWidth="1"/>
    <col min="8202" max="8202" width="30.7109375" style="49" customWidth="1"/>
    <col min="8203" max="8203" width="7.5703125" style="49"/>
    <col min="8204" max="8204" width="23.7109375" style="49" customWidth="1"/>
    <col min="8205" max="8205" width="30.85546875" style="49" customWidth="1"/>
    <col min="8206" max="8448" width="7.5703125" style="49"/>
    <col min="8449" max="8449" width="10.140625" style="49" customWidth="1"/>
    <col min="8450" max="8450" width="45.7109375" style="49" customWidth="1"/>
    <col min="8451" max="8451" width="15.7109375" style="49" customWidth="1"/>
    <col min="8452" max="8453" width="17.7109375" style="49" customWidth="1"/>
    <col min="8454" max="8454" width="15.28515625" style="49" customWidth="1"/>
    <col min="8455" max="8455" width="35.7109375" style="49" customWidth="1"/>
    <col min="8456" max="8456" width="17.7109375" style="49" customWidth="1"/>
    <col min="8457" max="8457" width="15.28515625" style="49" customWidth="1"/>
    <col min="8458" max="8458" width="30.7109375" style="49" customWidth="1"/>
    <col min="8459" max="8459" width="7.5703125" style="49"/>
    <col min="8460" max="8460" width="23.7109375" style="49" customWidth="1"/>
    <col min="8461" max="8461" width="30.85546875" style="49" customWidth="1"/>
    <col min="8462" max="8704" width="7.5703125" style="49"/>
    <col min="8705" max="8705" width="10.140625" style="49" customWidth="1"/>
    <col min="8706" max="8706" width="45.7109375" style="49" customWidth="1"/>
    <col min="8707" max="8707" width="15.7109375" style="49" customWidth="1"/>
    <col min="8708" max="8709" width="17.7109375" style="49" customWidth="1"/>
    <col min="8710" max="8710" width="15.28515625" style="49" customWidth="1"/>
    <col min="8711" max="8711" width="35.7109375" style="49" customWidth="1"/>
    <col min="8712" max="8712" width="17.7109375" style="49" customWidth="1"/>
    <col min="8713" max="8713" width="15.28515625" style="49" customWidth="1"/>
    <col min="8714" max="8714" width="30.7109375" style="49" customWidth="1"/>
    <col min="8715" max="8715" width="7.5703125" style="49"/>
    <col min="8716" max="8716" width="23.7109375" style="49" customWidth="1"/>
    <col min="8717" max="8717" width="30.85546875" style="49" customWidth="1"/>
    <col min="8718" max="8960" width="7.5703125" style="49"/>
    <col min="8961" max="8961" width="10.140625" style="49" customWidth="1"/>
    <col min="8962" max="8962" width="45.7109375" style="49" customWidth="1"/>
    <col min="8963" max="8963" width="15.7109375" style="49" customWidth="1"/>
    <col min="8964" max="8965" width="17.7109375" style="49" customWidth="1"/>
    <col min="8966" max="8966" width="15.28515625" style="49" customWidth="1"/>
    <col min="8967" max="8967" width="35.7109375" style="49" customWidth="1"/>
    <col min="8968" max="8968" width="17.7109375" style="49" customWidth="1"/>
    <col min="8969" max="8969" width="15.28515625" style="49" customWidth="1"/>
    <col min="8970" max="8970" width="30.7109375" style="49" customWidth="1"/>
    <col min="8971" max="8971" width="7.5703125" style="49"/>
    <col min="8972" max="8972" width="23.7109375" style="49" customWidth="1"/>
    <col min="8973" max="8973" width="30.85546875" style="49" customWidth="1"/>
    <col min="8974" max="9216" width="7.5703125" style="49"/>
    <col min="9217" max="9217" width="10.140625" style="49" customWidth="1"/>
    <col min="9218" max="9218" width="45.7109375" style="49" customWidth="1"/>
    <col min="9219" max="9219" width="15.7109375" style="49" customWidth="1"/>
    <col min="9220" max="9221" width="17.7109375" style="49" customWidth="1"/>
    <col min="9222" max="9222" width="15.28515625" style="49" customWidth="1"/>
    <col min="9223" max="9223" width="35.7109375" style="49" customWidth="1"/>
    <col min="9224" max="9224" width="17.7109375" style="49" customWidth="1"/>
    <col min="9225" max="9225" width="15.28515625" style="49" customWidth="1"/>
    <col min="9226" max="9226" width="30.7109375" style="49" customWidth="1"/>
    <col min="9227" max="9227" width="7.5703125" style="49"/>
    <col min="9228" max="9228" width="23.7109375" style="49" customWidth="1"/>
    <col min="9229" max="9229" width="30.85546875" style="49" customWidth="1"/>
    <col min="9230" max="9472" width="7.5703125" style="49"/>
    <col min="9473" max="9473" width="10.140625" style="49" customWidth="1"/>
    <col min="9474" max="9474" width="45.7109375" style="49" customWidth="1"/>
    <col min="9475" max="9475" width="15.7109375" style="49" customWidth="1"/>
    <col min="9476" max="9477" width="17.7109375" style="49" customWidth="1"/>
    <col min="9478" max="9478" width="15.28515625" style="49" customWidth="1"/>
    <col min="9479" max="9479" width="35.7109375" style="49" customWidth="1"/>
    <col min="9480" max="9480" width="17.7109375" style="49" customWidth="1"/>
    <col min="9481" max="9481" width="15.28515625" style="49" customWidth="1"/>
    <col min="9482" max="9482" width="30.7109375" style="49" customWidth="1"/>
    <col min="9483" max="9483" width="7.5703125" style="49"/>
    <col min="9484" max="9484" width="23.7109375" style="49" customWidth="1"/>
    <col min="9485" max="9485" width="30.85546875" style="49" customWidth="1"/>
    <col min="9486" max="9728" width="7.5703125" style="49"/>
    <col min="9729" max="9729" width="10.140625" style="49" customWidth="1"/>
    <col min="9730" max="9730" width="45.7109375" style="49" customWidth="1"/>
    <col min="9731" max="9731" width="15.7109375" style="49" customWidth="1"/>
    <col min="9732" max="9733" width="17.7109375" style="49" customWidth="1"/>
    <col min="9734" max="9734" width="15.28515625" style="49" customWidth="1"/>
    <col min="9735" max="9735" width="35.7109375" style="49" customWidth="1"/>
    <col min="9736" max="9736" width="17.7109375" style="49" customWidth="1"/>
    <col min="9737" max="9737" width="15.28515625" style="49" customWidth="1"/>
    <col min="9738" max="9738" width="30.7109375" style="49" customWidth="1"/>
    <col min="9739" max="9739" width="7.5703125" style="49"/>
    <col min="9740" max="9740" width="23.7109375" style="49" customWidth="1"/>
    <col min="9741" max="9741" width="30.85546875" style="49" customWidth="1"/>
    <col min="9742" max="9984" width="7.5703125" style="49"/>
    <col min="9985" max="9985" width="10.140625" style="49" customWidth="1"/>
    <col min="9986" max="9986" width="45.7109375" style="49" customWidth="1"/>
    <col min="9987" max="9987" width="15.7109375" style="49" customWidth="1"/>
    <col min="9988" max="9989" width="17.7109375" style="49" customWidth="1"/>
    <col min="9990" max="9990" width="15.28515625" style="49" customWidth="1"/>
    <col min="9991" max="9991" width="35.7109375" style="49" customWidth="1"/>
    <col min="9992" max="9992" width="17.7109375" style="49" customWidth="1"/>
    <col min="9993" max="9993" width="15.28515625" style="49" customWidth="1"/>
    <col min="9994" max="9994" width="30.7109375" style="49" customWidth="1"/>
    <col min="9995" max="9995" width="7.5703125" style="49"/>
    <col min="9996" max="9996" width="23.7109375" style="49" customWidth="1"/>
    <col min="9997" max="9997" width="30.85546875" style="49" customWidth="1"/>
    <col min="9998" max="10240" width="7.5703125" style="49"/>
    <col min="10241" max="10241" width="10.140625" style="49" customWidth="1"/>
    <col min="10242" max="10242" width="45.7109375" style="49" customWidth="1"/>
    <col min="10243" max="10243" width="15.7109375" style="49" customWidth="1"/>
    <col min="10244" max="10245" width="17.7109375" style="49" customWidth="1"/>
    <col min="10246" max="10246" width="15.28515625" style="49" customWidth="1"/>
    <col min="10247" max="10247" width="35.7109375" style="49" customWidth="1"/>
    <col min="10248" max="10248" width="17.7109375" style="49" customWidth="1"/>
    <col min="10249" max="10249" width="15.28515625" style="49" customWidth="1"/>
    <col min="10250" max="10250" width="30.7109375" style="49" customWidth="1"/>
    <col min="10251" max="10251" width="7.5703125" style="49"/>
    <col min="10252" max="10252" width="23.7109375" style="49" customWidth="1"/>
    <col min="10253" max="10253" width="30.85546875" style="49" customWidth="1"/>
    <col min="10254" max="10496" width="7.5703125" style="49"/>
    <col min="10497" max="10497" width="10.140625" style="49" customWidth="1"/>
    <col min="10498" max="10498" width="45.7109375" style="49" customWidth="1"/>
    <col min="10499" max="10499" width="15.7109375" style="49" customWidth="1"/>
    <col min="10500" max="10501" width="17.7109375" style="49" customWidth="1"/>
    <col min="10502" max="10502" width="15.28515625" style="49" customWidth="1"/>
    <col min="10503" max="10503" width="35.7109375" style="49" customWidth="1"/>
    <col min="10504" max="10504" width="17.7109375" style="49" customWidth="1"/>
    <col min="10505" max="10505" width="15.28515625" style="49" customWidth="1"/>
    <col min="10506" max="10506" width="30.7109375" style="49" customWidth="1"/>
    <col min="10507" max="10507" width="7.5703125" style="49"/>
    <col min="10508" max="10508" width="23.7109375" style="49" customWidth="1"/>
    <col min="10509" max="10509" width="30.85546875" style="49" customWidth="1"/>
    <col min="10510" max="10752" width="7.5703125" style="49"/>
    <col min="10753" max="10753" width="10.140625" style="49" customWidth="1"/>
    <col min="10754" max="10754" width="45.7109375" style="49" customWidth="1"/>
    <col min="10755" max="10755" width="15.7109375" style="49" customWidth="1"/>
    <col min="10756" max="10757" width="17.7109375" style="49" customWidth="1"/>
    <col min="10758" max="10758" width="15.28515625" style="49" customWidth="1"/>
    <col min="10759" max="10759" width="35.7109375" style="49" customWidth="1"/>
    <col min="10760" max="10760" width="17.7109375" style="49" customWidth="1"/>
    <col min="10761" max="10761" width="15.28515625" style="49" customWidth="1"/>
    <col min="10762" max="10762" width="30.7109375" style="49" customWidth="1"/>
    <col min="10763" max="10763" width="7.5703125" style="49"/>
    <col min="10764" max="10764" width="23.7109375" style="49" customWidth="1"/>
    <col min="10765" max="10765" width="30.85546875" style="49" customWidth="1"/>
    <col min="10766" max="11008" width="7.5703125" style="49"/>
    <col min="11009" max="11009" width="10.140625" style="49" customWidth="1"/>
    <col min="11010" max="11010" width="45.7109375" style="49" customWidth="1"/>
    <col min="11011" max="11011" width="15.7109375" style="49" customWidth="1"/>
    <col min="11012" max="11013" width="17.7109375" style="49" customWidth="1"/>
    <col min="11014" max="11014" width="15.28515625" style="49" customWidth="1"/>
    <col min="11015" max="11015" width="35.7109375" style="49" customWidth="1"/>
    <col min="11016" max="11016" width="17.7109375" style="49" customWidth="1"/>
    <col min="11017" max="11017" width="15.28515625" style="49" customWidth="1"/>
    <col min="11018" max="11018" width="30.7109375" style="49" customWidth="1"/>
    <col min="11019" max="11019" width="7.5703125" style="49"/>
    <col min="11020" max="11020" width="23.7109375" style="49" customWidth="1"/>
    <col min="11021" max="11021" width="30.85546875" style="49" customWidth="1"/>
    <col min="11022" max="11264" width="7.5703125" style="49"/>
    <col min="11265" max="11265" width="10.140625" style="49" customWidth="1"/>
    <col min="11266" max="11266" width="45.7109375" style="49" customWidth="1"/>
    <col min="11267" max="11267" width="15.7109375" style="49" customWidth="1"/>
    <col min="11268" max="11269" width="17.7109375" style="49" customWidth="1"/>
    <col min="11270" max="11270" width="15.28515625" style="49" customWidth="1"/>
    <col min="11271" max="11271" width="35.7109375" style="49" customWidth="1"/>
    <col min="11272" max="11272" width="17.7109375" style="49" customWidth="1"/>
    <col min="11273" max="11273" width="15.28515625" style="49" customWidth="1"/>
    <col min="11274" max="11274" width="30.7109375" style="49" customWidth="1"/>
    <col min="11275" max="11275" width="7.5703125" style="49"/>
    <col min="11276" max="11276" width="23.7109375" style="49" customWidth="1"/>
    <col min="11277" max="11277" width="30.85546875" style="49" customWidth="1"/>
    <col min="11278" max="11520" width="7.5703125" style="49"/>
    <col min="11521" max="11521" width="10.140625" style="49" customWidth="1"/>
    <col min="11522" max="11522" width="45.7109375" style="49" customWidth="1"/>
    <col min="11523" max="11523" width="15.7109375" style="49" customWidth="1"/>
    <col min="11524" max="11525" width="17.7109375" style="49" customWidth="1"/>
    <col min="11526" max="11526" width="15.28515625" style="49" customWidth="1"/>
    <col min="11527" max="11527" width="35.7109375" style="49" customWidth="1"/>
    <col min="11528" max="11528" width="17.7109375" style="49" customWidth="1"/>
    <col min="11529" max="11529" width="15.28515625" style="49" customWidth="1"/>
    <col min="11530" max="11530" width="30.7109375" style="49" customWidth="1"/>
    <col min="11531" max="11531" width="7.5703125" style="49"/>
    <col min="11532" max="11532" width="23.7109375" style="49" customWidth="1"/>
    <col min="11533" max="11533" width="30.85546875" style="49" customWidth="1"/>
    <col min="11534" max="11776" width="7.5703125" style="49"/>
    <col min="11777" max="11777" width="10.140625" style="49" customWidth="1"/>
    <col min="11778" max="11778" width="45.7109375" style="49" customWidth="1"/>
    <col min="11779" max="11779" width="15.7109375" style="49" customWidth="1"/>
    <col min="11780" max="11781" width="17.7109375" style="49" customWidth="1"/>
    <col min="11782" max="11782" width="15.28515625" style="49" customWidth="1"/>
    <col min="11783" max="11783" width="35.7109375" style="49" customWidth="1"/>
    <col min="11784" max="11784" width="17.7109375" style="49" customWidth="1"/>
    <col min="11785" max="11785" width="15.28515625" style="49" customWidth="1"/>
    <col min="11786" max="11786" width="30.7109375" style="49" customWidth="1"/>
    <col min="11787" max="11787" width="7.5703125" style="49"/>
    <col min="11788" max="11788" width="23.7109375" style="49" customWidth="1"/>
    <col min="11789" max="11789" width="30.85546875" style="49" customWidth="1"/>
    <col min="11790" max="12032" width="7.5703125" style="49"/>
    <col min="12033" max="12033" width="10.140625" style="49" customWidth="1"/>
    <col min="12034" max="12034" width="45.7109375" style="49" customWidth="1"/>
    <col min="12035" max="12035" width="15.7109375" style="49" customWidth="1"/>
    <col min="12036" max="12037" width="17.7109375" style="49" customWidth="1"/>
    <col min="12038" max="12038" width="15.28515625" style="49" customWidth="1"/>
    <col min="12039" max="12039" width="35.7109375" style="49" customWidth="1"/>
    <col min="12040" max="12040" width="17.7109375" style="49" customWidth="1"/>
    <col min="12041" max="12041" width="15.28515625" style="49" customWidth="1"/>
    <col min="12042" max="12042" width="30.7109375" style="49" customWidth="1"/>
    <col min="12043" max="12043" width="7.5703125" style="49"/>
    <col min="12044" max="12044" width="23.7109375" style="49" customWidth="1"/>
    <col min="12045" max="12045" width="30.85546875" style="49" customWidth="1"/>
    <col min="12046" max="12288" width="7.5703125" style="49"/>
    <col min="12289" max="12289" width="10.140625" style="49" customWidth="1"/>
    <col min="12290" max="12290" width="45.7109375" style="49" customWidth="1"/>
    <col min="12291" max="12291" width="15.7109375" style="49" customWidth="1"/>
    <col min="12292" max="12293" width="17.7109375" style="49" customWidth="1"/>
    <col min="12294" max="12294" width="15.28515625" style="49" customWidth="1"/>
    <col min="12295" max="12295" width="35.7109375" style="49" customWidth="1"/>
    <col min="12296" max="12296" width="17.7109375" style="49" customWidth="1"/>
    <col min="12297" max="12297" width="15.28515625" style="49" customWidth="1"/>
    <col min="12298" max="12298" width="30.7109375" style="49" customWidth="1"/>
    <col min="12299" max="12299" width="7.5703125" style="49"/>
    <col min="12300" max="12300" width="23.7109375" style="49" customWidth="1"/>
    <col min="12301" max="12301" width="30.85546875" style="49" customWidth="1"/>
    <col min="12302" max="12544" width="7.5703125" style="49"/>
    <col min="12545" max="12545" width="10.140625" style="49" customWidth="1"/>
    <col min="12546" max="12546" width="45.7109375" style="49" customWidth="1"/>
    <col min="12547" max="12547" width="15.7109375" style="49" customWidth="1"/>
    <col min="12548" max="12549" width="17.7109375" style="49" customWidth="1"/>
    <col min="12550" max="12550" width="15.28515625" style="49" customWidth="1"/>
    <col min="12551" max="12551" width="35.7109375" style="49" customWidth="1"/>
    <col min="12552" max="12552" width="17.7109375" style="49" customWidth="1"/>
    <col min="12553" max="12553" width="15.28515625" style="49" customWidth="1"/>
    <col min="12554" max="12554" width="30.7109375" style="49" customWidth="1"/>
    <col min="12555" max="12555" width="7.5703125" style="49"/>
    <col min="12556" max="12556" width="23.7109375" style="49" customWidth="1"/>
    <col min="12557" max="12557" width="30.85546875" style="49" customWidth="1"/>
    <col min="12558" max="12800" width="7.5703125" style="49"/>
    <col min="12801" max="12801" width="10.140625" style="49" customWidth="1"/>
    <col min="12802" max="12802" width="45.7109375" style="49" customWidth="1"/>
    <col min="12803" max="12803" width="15.7109375" style="49" customWidth="1"/>
    <col min="12804" max="12805" width="17.7109375" style="49" customWidth="1"/>
    <col min="12806" max="12806" width="15.28515625" style="49" customWidth="1"/>
    <col min="12807" max="12807" width="35.7109375" style="49" customWidth="1"/>
    <col min="12808" max="12808" width="17.7109375" style="49" customWidth="1"/>
    <col min="12809" max="12809" width="15.28515625" style="49" customWidth="1"/>
    <col min="12810" max="12810" width="30.7109375" style="49" customWidth="1"/>
    <col min="12811" max="12811" width="7.5703125" style="49"/>
    <col min="12812" max="12812" width="23.7109375" style="49" customWidth="1"/>
    <col min="12813" max="12813" width="30.85546875" style="49" customWidth="1"/>
    <col min="12814" max="13056" width="7.5703125" style="49"/>
    <col min="13057" max="13057" width="10.140625" style="49" customWidth="1"/>
    <col min="13058" max="13058" width="45.7109375" style="49" customWidth="1"/>
    <col min="13059" max="13059" width="15.7109375" style="49" customWidth="1"/>
    <col min="13060" max="13061" width="17.7109375" style="49" customWidth="1"/>
    <col min="13062" max="13062" width="15.28515625" style="49" customWidth="1"/>
    <col min="13063" max="13063" width="35.7109375" style="49" customWidth="1"/>
    <col min="13064" max="13064" width="17.7109375" style="49" customWidth="1"/>
    <col min="13065" max="13065" width="15.28515625" style="49" customWidth="1"/>
    <col min="13066" max="13066" width="30.7109375" style="49" customWidth="1"/>
    <col min="13067" max="13067" width="7.5703125" style="49"/>
    <col min="13068" max="13068" width="23.7109375" style="49" customWidth="1"/>
    <col min="13069" max="13069" width="30.85546875" style="49" customWidth="1"/>
    <col min="13070" max="13312" width="7.5703125" style="49"/>
    <col min="13313" max="13313" width="10.140625" style="49" customWidth="1"/>
    <col min="13314" max="13314" width="45.7109375" style="49" customWidth="1"/>
    <col min="13315" max="13315" width="15.7109375" style="49" customWidth="1"/>
    <col min="13316" max="13317" width="17.7109375" style="49" customWidth="1"/>
    <col min="13318" max="13318" width="15.28515625" style="49" customWidth="1"/>
    <col min="13319" max="13319" width="35.7109375" style="49" customWidth="1"/>
    <col min="13320" max="13320" width="17.7109375" style="49" customWidth="1"/>
    <col min="13321" max="13321" width="15.28515625" style="49" customWidth="1"/>
    <col min="13322" max="13322" width="30.7109375" style="49" customWidth="1"/>
    <col min="13323" max="13323" width="7.5703125" style="49"/>
    <col min="13324" max="13324" width="23.7109375" style="49" customWidth="1"/>
    <col min="13325" max="13325" width="30.85546875" style="49" customWidth="1"/>
    <col min="13326" max="13568" width="7.5703125" style="49"/>
    <col min="13569" max="13569" width="10.140625" style="49" customWidth="1"/>
    <col min="13570" max="13570" width="45.7109375" style="49" customWidth="1"/>
    <col min="13571" max="13571" width="15.7109375" style="49" customWidth="1"/>
    <col min="13572" max="13573" width="17.7109375" style="49" customWidth="1"/>
    <col min="13574" max="13574" width="15.28515625" style="49" customWidth="1"/>
    <col min="13575" max="13575" width="35.7109375" style="49" customWidth="1"/>
    <col min="13576" max="13576" width="17.7109375" style="49" customWidth="1"/>
    <col min="13577" max="13577" width="15.28515625" style="49" customWidth="1"/>
    <col min="13578" max="13578" width="30.7109375" style="49" customWidth="1"/>
    <col min="13579" max="13579" width="7.5703125" style="49"/>
    <col min="13580" max="13580" width="23.7109375" style="49" customWidth="1"/>
    <col min="13581" max="13581" width="30.85546875" style="49" customWidth="1"/>
    <col min="13582" max="13824" width="7.5703125" style="49"/>
    <col min="13825" max="13825" width="10.140625" style="49" customWidth="1"/>
    <col min="13826" max="13826" width="45.7109375" style="49" customWidth="1"/>
    <col min="13827" max="13827" width="15.7109375" style="49" customWidth="1"/>
    <col min="13828" max="13829" width="17.7109375" style="49" customWidth="1"/>
    <col min="13830" max="13830" width="15.28515625" style="49" customWidth="1"/>
    <col min="13831" max="13831" width="35.7109375" style="49" customWidth="1"/>
    <col min="13832" max="13832" width="17.7109375" style="49" customWidth="1"/>
    <col min="13833" max="13833" width="15.28515625" style="49" customWidth="1"/>
    <col min="13834" max="13834" width="30.7109375" style="49" customWidth="1"/>
    <col min="13835" max="13835" width="7.5703125" style="49"/>
    <col min="13836" max="13836" width="23.7109375" style="49" customWidth="1"/>
    <col min="13837" max="13837" width="30.85546875" style="49" customWidth="1"/>
    <col min="13838" max="14080" width="7.5703125" style="49"/>
    <col min="14081" max="14081" width="10.140625" style="49" customWidth="1"/>
    <col min="14082" max="14082" width="45.7109375" style="49" customWidth="1"/>
    <col min="14083" max="14083" width="15.7109375" style="49" customWidth="1"/>
    <col min="14084" max="14085" width="17.7109375" style="49" customWidth="1"/>
    <col min="14086" max="14086" width="15.28515625" style="49" customWidth="1"/>
    <col min="14087" max="14087" width="35.7109375" style="49" customWidth="1"/>
    <col min="14088" max="14088" width="17.7109375" style="49" customWidth="1"/>
    <col min="14089" max="14089" width="15.28515625" style="49" customWidth="1"/>
    <col min="14090" max="14090" width="30.7109375" style="49" customWidth="1"/>
    <col min="14091" max="14091" width="7.5703125" style="49"/>
    <col min="14092" max="14092" width="23.7109375" style="49" customWidth="1"/>
    <col min="14093" max="14093" width="30.85546875" style="49" customWidth="1"/>
    <col min="14094" max="14336" width="7.5703125" style="49"/>
    <col min="14337" max="14337" width="10.140625" style="49" customWidth="1"/>
    <col min="14338" max="14338" width="45.7109375" style="49" customWidth="1"/>
    <col min="14339" max="14339" width="15.7109375" style="49" customWidth="1"/>
    <col min="14340" max="14341" width="17.7109375" style="49" customWidth="1"/>
    <col min="14342" max="14342" width="15.28515625" style="49" customWidth="1"/>
    <col min="14343" max="14343" width="35.7109375" style="49" customWidth="1"/>
    <col min="14344" max="14344" width="17.7109375" style="49" customWidth="1"/>
    <col min="14345" max="14345" width="15.28515625" style="49" customWidth="1"/>
    <col min="14346" max="14346" width="30.7109375" style="49" customWidth="1"/>
    <col min="14347" max="14347" width="7.5703125" style="49"/>
    <col min="14348" max="14348" width="23.7109375" style="49" customWidth="1"/>
    <col min="14349" max="14349" width="30.85546875" style="49" customWidth="1"/>
    <col min="14350" max="14592" width="7.5703125" style="49"/>
    <col min="14593" max="14593" width="10.140625" style="49" customWidth="1"/>
    <col min="14594" max="14594" width="45.7109375" style="49" customWidth="1"/>
    <col min="14595" max="14595" width="15.7109375" style="49" customWidth="1"/>
    <col min="14596" max="14597" width="17.7109375" style="49" customWidth="1"/>
    <col min="14598" max="14598" width="15.28515625" style="49" customWidth="1"/>
    <col min="14599" max="14599" width="35.7109375" style="49" customWidth="1"/>
    <col min="14600" max="14600" width="17.7109375" style="49" customWidth="1"/>
    <col min="14601" max="14601" width="15.28515625" style="49" customWidth="1"/>
    <col min="14602" max="14602" width="30.7109375" style="49" customWidth="1"/>
    <col min="14603" max="14603" width="7.5703125" style="49"/>
    <col min="14604" max="14604" width="23.7109375" style="49" customWidth="1"/>
    <col min="14605" max="14605" width="30.85546875" style="49" customWidth="1"/>
    <col min="14606" max="14848" width="7.5703125" style="49"/>
    <col min="14849" max="14849" width="10.140625" style="49" customWidth="1"/>
    <col min="14850" max="14850" width="45.7109375" style="49" customWidth="1"/>
    <col min="14851" max="14851" width="15.7109375" style="49" customWidth="1"/>
    <col min="14852" max="14853" width="17.7109375" style="49" customWidth="1"/>
    <col min="14854" max="14854" width="15.28515625" style="49" customWidth="1"/>
    <col min="14855" max="14855" width="35.7109375" style="49" customWidth="1"/>
    <col min="14856" max="14856" width="17.7109375" style="49" customWidth="1"/>
    <col min="14857" max="14857" width="15.28515625" style="49" customWidth="1"/>
    <col min="14858" max="14858" width="30.7109375" style="49" customWidth="1"/>
    <col min="14859" max="14859" width="7.5703125" style="49"/>
    <col min="14860" max="14860" width="23.7109375" style="49" customWidth="1"/>
    <col min="14861" max="14861" width="30.85546875" style="49" customWidth="1"/>
    <col min="14862" max="15104" width="7.5703125" style="49"/>
    <col min="15105" max="15105" width="10.140625" style="49" customWidth="1"/>
    <col min="15106" max="15106" width="45.7109375" style="49" customWidth="1"/>
    <col min="15107" max="15107" width="15.7109375" style="49" customWidth="1"/>
    <col min="15108" max="15109" width="17.7109375" style="49" customWidth="1"/>
    <col min="15110" max="15110" width="15.28515625" style="49" customWidth="1"/>
    <col min="15111" max="15111" width="35.7109375" style="49" customWidth="1"/>
    <col min="15112" max="15112" width="17.7109375" style="49" customWidth="1"/>
    <col min="15113" max="15113" width="15.28515625" style="49" customWidth="1"/>
    <col min="15114" max="15114" width="30.7109375" style="49" customWidth="1"/>
    <col min="15115" max="15115" width="7.5703125" style="49"/>
    <col min="15116" max="15116" width="23.7109375" style="49" customWidth="1"/>
    <col min="15117" max="15117" width="30.85546875" style="49" customWidth="1"/>
    <col min="15118" max="15360" width="7.5703125" style="49"/>
    <col min="15361" max="15361" width="10.140625" style="49" customWidth="1"/>
    <col min="15362" max="15362" width="45.7109375" style="49" customWidth="1"/>
    <col min="15363" max="15363" width="15.7109375" style="49" customWidth="1"/>
    <col min="15364" max="15365" width="17.7109375" style="49" customWidth="1"/>
    <col min="15366" max="15366" width="15.28515625" style="49" customWidth="1"/>
    <col min="15367" max="15367" width="35.7109375" style="49" customWidth="1"/>
    <col min="15368" max="15368" width="17.7109375" style="49" customWidth="1"/>
    <col min="15369" max="15369" width="15.28515625" style="49" customWidth="1"/>
    <col min="15370" max="15370" width="30.7109375" style="49" customWidth="1"/>
    <col min="15371" max="15371" width="7.5703125" style="49"/>
    <col min="15372" max="15372" width="23.7109375" style="49" customWidth="1"/>
    <col min="15373" max="15373" width="30.85546875" style="49" customWidth="1"/>
    <col min="15374" max="15616" width="7.5703125" style="49"/>
    <col min="15617" max="15617" width="10.140625" style="49" customWidth="1"/>
    <col min="15618" max="15618" width="45.7109375" style="49" customWidth="1"/>
    <col min="15619" max="15619" width="15.7109375" style="49" customWidth="1"/>
    <col min="15620" max="15621" width="17.7109375" style="49" customWidth="1"/>
    <col min="15622" max="15622" width="15.28515625" style="49" customWidth="1"/>
    <col min="15623" max="15623" width="35.7109375" style="49" customWidth="1"/>
    <col min="15624" max="15624" width="17.7109375" style="49" customWidth="1"/>
    <col min="15625" max="15625" width="15.28515625" style="49" customWidth="1"/>
    <col min="15626" max="15626" width="30.7109375" style="49" customWidth="1"/>
    <col min="15627" max="15627" width="7.5703125" style="49"/>
    <col min="15628" max="15628" width="23.7109375" style="49" customWidth="1"/>
    <col min="15629" max="15629" width="30.85546875" style="49" customWidth="1"/>
    <col min="15630" max="15872" width="7.5703125" style="49"/>
    <col min="15873" max="15873" width="10.140625" style="49" customWidth="1"/>
    <col min="15874" max="15874" width="45.7109375" style="49" customWidth="1"/>
    <col min="15875" max="15875" width="15.7109375" style="49" customWidth="1"/>
    <col min="15876" max="15877" width="17.7109375" style="49" customWidth="1"/>
    <col min="15878" max="15878" width="15.28515625" style="49" customWidth="1"/>
    <col min="15879" max="15879" width="35.7109375" style="49" customWidth="1"/>
    <col min="15880" max="15880" width="17.7109375" style="49" customWidth="1"/>
    <col min="15881" max="15881" width="15.28515625" style="49" customWidth="1"/>
    <col min="15882" max="15882" width="30.7109375" style="49" customWidth="1"/>
    <col min="15883" max="15883" width="7.5703125" style="49"/>
    <col min="15884" max="15884" width="23.7109375" style="49" customWidth="1"/>
    <col min="15885" max="15885" width="30.85546875" style="49" customWidth="1"/>
    <col min="15886" max="16128" width="7.5703125" style="49"/>
    <col min="16129" max="16129" width="10.140625" style="49" customWidth="1"/>
    <col min="16130" max="16130" width="45.7109375" style="49" customWidth="1"/>
    <col min="16131" max="16131" width="15.7109375" style="49" customWidth="1"/>
    <col min="16132" max="16133" width="17.7109375" style="49" customWidth="1"/>
    <col min="16134" max="16134" width="15.28515625" style="49" customWidth="1"/>
    <col min="16135" max="16135" width="35.7109375" style="49" customWidth="1"/>
    <col min="16136" max="16136" width="17.7109375" style="49" customWidth="1"/>
    <col min="16137" max="16137" width="15.28515625" style="49" customWidth="1"/>
    <col min="16138" max="16138" width="30.7109375" style="49" customWidth="1"/>
    <col min="16139" max="16139" width="7.5703125" style="49"/>
    <col min="16140" max="16140" width="23.7109375" style="49" customWidth="1"/>
    <col min="16141" max="16141" width="30.85546875" style="49" customWidth="1"/>
    <col min="16142" max="16384" width="7.5703125" style="49"/>
  </cols>
  <sheetData>
    <row r="1" spans="1:10" ht="18" customHeight="1" x14ac:dyDescent="0.25">
      <c r="A1" s="1714" t="s">
        <v>607</v>
      </c>
      <c r="B1" s="1714"/>
      <c r="C1" s="1714"/>
      <c r="D1" s="1714"/>
      <c r="E1" s="1714"/>
      <c r="F1" s="1714"/>
      <c r="G1" s="1714"/>
      <c r="H1" s="1714"/>
      <c r="I1" s="1714"/>
      <c r="J1" s="1714"/>
    </row>
    <row r="2" spans="1:10" ht="18.75" x14ac:dyDescent="0.25">
      <c r="A2" s="1714" t="s">
        <v>73</v>
      </c>
      <c r="B2" s="1714"/>
      <c r="C2" s="1714"/>
      <c r="D2" s="1714"/>
      <c r="E2" s="1714"/>
      <c r="F2" s="1714"/>
      <c r="G2" s="1714"/>
      <c r="H2" s="1714"/>
      <c r="I2" s="1714"/>
      <c r="J2" s="1714"/>
    </row>
    <row r="3" spans="1:10" s="50" customFormat="1" ht="18.75" x14ac:dyDescent="0.25">
      <c r="A3" s="2787" t="s">
        <v>263</v>
      </c>
      <c r="B3" s="2787"/>
      <c r="C3" s="2787"/>
      <c r="D3" s="2787"/>
      <c r="E3" s="2787"/>
      <c r="F3" s="2787"/>
      <c r="G3" s="2787"/>
      <c r="H3" s="2787"/>
      <c r="I3" s="2787"/>
      <c r="J3" s="2787"/>
    </row>
    <row r="4" spans="1:10" s="50" customFormat="1" ht="18.75" x14ac:dyDescent="0.25">
      <c r="A4" s="2788" t="s">
        <v>1717</v>
      </c>
      <c r="B4" s="2789"/>
      <c r="C4" s="2789"/>
      <c r="D4" s="2789"/>
      <c r="E4" s="2789"/>
      <c r="F4" s="2789"/>
      <c r="G4" s="2789"/>
      <c r="H4" s="2789"/>
      <c r="I4" s="2789"/>
      <c r="J4" s="2789"/>
    </row>
    <row r="5" spans="1:10" s="50" customFormat="1" ht="12" customHeight="1" x14ac:dyDescent="0.25">
      <c r="A5" s="2790"/>
      <c r="B5" s="2790"/>
      <c r="C5" s="2790"/>
      <c r="D5" s="2790"/>
      <c r="E5" s="2790"/>
      <c r="F5" s="2790"/>
      <c r="G5" s="2790"/>
      <c r="H5" s="2790"/>
      <c r="I5" s="2790"/>
      <c r="J5" s="2790"/>
    </row>
    <row r="6" spans="1:10" ht="125.25" customHeight="1" x14ac:dyDescent="0.25">
      <c r="A6" s="390" t="s">
        <v>1</v>
      </c>
      <c r="B6" s="109" t="s">
        <v>2</v>
      </c>
      <c r="C6" s="109" t="s">
        <v>3</v>
      </c>
      <c r="D6" s="545" t="s">
        <v>1263</v>
      </c>
      <c r="E6" s="111" t="s">
        <v>1714</v>
      </c>
      <c r="F6" s="111" t="s">
        <v>4</v>
      </c>
      <c r="G6" s="109" t="s">
        <v>5</v>
      </c>
      <c r="H6" s="109" t="s">
        <v>1715</v>
      </c>
      <c r="I6" s="109" t="s">
        <v>6</v>
      </c>
      <c r="J6" s="109" t="s">
        <v>7</v>
      </c>
    </row>
    <row r="7" spans="1:10" ht="18.75" x14ac:dyDescent="0.25">
      <c r="A7" s="269">
        <v>1</v>
      </c>
      <c r="B7" s="270">
        <v>2</v>
      </c>
      <c r="C7" s="271">
        <v>3</v>
      </c>
      <c r="D7" s="1268">
        <v>4</v>
      </c>
      <c r="E7" s="270">
        <v>5</v>
      </c>
      <c r="F7" s="270">
        <v>6</v>
      </c>
      <c r="G7" s="270">
        <v>7</v>
      </c>
      <c r="H7" s="270">
        <v>8</v>
      </c>
      <c r="I7" s="270">
        <v>9</v>
      </c>
      <c r="J7" s="270">
        <v>10</v>
      </c>
    </row>
    <row r="8" spans="1:10" ht="33" customHeight="1" x14ac:dyDescent="0.25">
      <c r="A8" s="2791" t="s">
        <v>1059</v>
      </c>
      <c r="B8" s="2792"/>
      <c r="C8" s="2792"/>
      <c r="D8" s="2792"/>
      <c r="E8" s="2792"/>
      <c r="F8" s="2792"/>
      <c r="G8" s="2792"/>
      <c r="H8" s="2792"/>
      <c r="I8" s="2792"/>
      <c r="J8" s="2793"/>
    </row>
    <row r="9" spans="1:10" ht="24.75" customHeight="1" x14ac:dyDescent="0.25">
      <c r="A9" s="2767" t="s">
        <v>9</v>
      </c>
      <c r="B9" s="2769" t="s">
        <v>1060</v>
      </c>
      <c r="C9" s="272" t="s">
        <v>15</v>
      </c>
      <c r="D9" s="1269">
        <f>D10</f>
        <v>10131.469999999999</v>
      </c>
      <c r="E9" s="273">
        <f>E10</f>
        <v>0</v>
      </c>
      <c r="F9" s="274">
        <f>E9/D9*100</f>
        <v>0</v>
      </c>
      <c r="G9" s="275"/>
      <c r="H9" s="273">
        <f>H10</f>
        <v>0</v>
      </c>
      <c r="I9" s="276">
        <f t="shared" ref="I9:I10" si="0">H9/D9*100</f>
        <v>0</v>
      </c>
      <c r="J9" s="275"/>
    </row>
    <row r="10" spans="1:10" ht="107.25" customHeight="1" x14ac:dyDescent="0.25">
      <c r="A10" s="2768"/>
      <c r="B10" s="2770"/>
      <c r="C10" s="277" t="s">
        <v>19</v>
      </c>
      <c r="D10" s="1269">
        <f>D12</f>
        <v>10131.469999999999</v>
      </c>
      <c r="E10" s="549">
        <f>E12</f>
        <v>0</v>
      </c>
      <c r="F10" s="279">
        <f t="shared" ref="F10:F13" si="1">E10/D10*100</f>
        <v>0</v>
      </c>
      <c r="G10" s="531"/>
      <c r="H10" s="278">
        <f>E10</f>
        <v>0</v>
      </c>
      <c r="I10" s="276">
        <f t="shared" si="0"/>
        <v>0</v>
      </c>
      <c r="J10" s="529"/>
    </row>
    <row r="11" spans="1:10" ht="24.75" customHeight="1" x14ac:dyDescent="0.25">
      <c r="A11" s="2771" t="s">
        <v>21</v>
      </c>
      <c r="B11" s="2758" t="s">
        <v>1258</v>
      </c>
      <c r="C11" s="280" t="s">
        <v>15</v>
      </c>
      <c r="D11" s="826">
        <f>D12</f>
        <v>10131.469999999999</v>
      </c>
      <c r="E11" s="281">
        <v>0</v>
      </c>
      <c r="F11" s="282">
        <f t="shared" si="1"/>
        <v>0</v>
      </c>
      <c r="G11" s="2758"/>
      <c r="H11" s="281">
        <v>0</v>
      </c>
      <c r="I11" s="282">
        <f>H11/D11*100</f>
        <v>0</v>
      </c>
      <c r="J11" s="2758" t="s">
        <v>1827</v>
      </c>
    </row>
    <row r="12" spans="1:10" ht="132.75" customHeight="1" x14ac:dyDescent="0.25">
      <c r="A12" s="2771"/>
      <c r="B12" s="2758"/>
      <c r="C12" s="280" t="s">
        <v>19</v>
      </c>
      <c r="D12" s="826">
        <v>10131.469999999999</v>
      </c>
      <c r="E12" s="281">
        <v>0</v>
      </c>
      <c r="F12" s="282">
        <f t="shared" si="1"/>
        <v>0</v>
      </c>
      <c r="G12" s="2758"/>
      <c r="H12" s="281">
        <f>E12</f>
        <v>0</v>
      </c>
      <c r="I12" s="282">
        <f>F12</f>
        <v>0</v>
      </c>
      <c r="J12" s="2758"/>
    </row>
    <row r="13" spans="1:10" ht="29.25" customHeight="1" x14ac:dyDescent="0.25">
      <c r="A13" s="2767" t="s">
        <v>12</v>
      </c>
      <c r="B13" s="2769" t="s">
        <v>1061</v>
      </c>
      <c r="C13" s="548" t="s">
        <v>15</v>
      </c>
      <c r="D13" s="1269">
        <f>D14+D15</f>
        <v>26972.769999999997</v>
      </c>
      <c r="E13" s="549">
        <f>E14+E15</f>
        <v>8091.83</v>
      </c>
      <c r="F13" s="547">
        <f t="shared" si="1"/>
        <v>29.999996292557274</v>
      </c>
      <c r="G13" s="2797"/>
      <c r="H13" s="549">
        <f>E13</f>
        <v>8091.83</v>
      </c>
      <c r="I13" s="547">
        <f t="shared" ref="I13:I15" si="2">H13/D13*100</f>
        <v>29.999996292557274</v>
      </c>
      <c r="J13" s="2769"/>
    </row>
    <row r="14" spans="1:10" ht="84" customHeight="1" x14ac:dyDescent="0.25">
      <c r="A14" s="2777"/>
      <c r="B14" s="2781"/>
      <c r="C14" s="548" t="s">
        <v>16</v>
      </c>
      <c r="D14" s="1269">
        <f>D17</f>
        <v>17127.71</v>
      </c>
      <c r="E14" s="549">
        <f>E17</f>
        <v>8091.83</v>
      </c>
      <c r="F14" s="547">
        <f>E14/D14*100</f>
        <v>47.244085753436977</v>
      </c>
      <c r="G14" s="2798"/>
      <c r="H14" s="549">
        <f t="shared" ref="H14:H15" si="3">E14</f>
        <v>8091.83</v>
      </c>
      <c r="I14" s="547">
        <f t="shared" si="2"/>
        <v>47.244085753436977</v>
      </c>
      <c r="J14" s="2781"/>
    </row>
    <row r="15" spans="1:10" ht="134.25" customHeight="1" x14ac:dyDescent="0.25">
      <c r="A15" s="2768"/>
      <c r="B15" s="2770"/>
      <c r="C15" s="548" t="s">
        <v>19</v>
      </c>
      <c r="D15" s="1269">
        <f>D18</f>
        <v>9845.06</v>
      </c>
      <c r="E15" s="549">
        <f>E18</f>
        <v>0</v>
      </c>
      <c r="F15" s="547">
        <f>E15/D15*100</f>
        <v>0</v>
      </c>
      <c r="G15" s="2799"/>
      <c r="H15" s="549">
        <f t="shared" si="3"/>
        <v>0</v>
      </c>
      <c r="I15" s="547">
        <f t="shared" si="2"/>
        <v>0</v>
      </c>
      <c r="J15" s="2770"/>
    </row>
    <row r="16" spans="1:10" ht="29.25" customHeight="1" x14ac:dyDescent="0.25">
      <c r="A16" s="2794" t="s">
        <v>66</v>
      </c>
      <c r="B16" s="2755" t="s">
        <v>1062</v>
      </c>
      <c r="C16" s="280" t="s">
        <v>15</v>
      </c>
      <c r="D16" s="826">
        <f>D17+D18</f>
        <v>26972.769999999997</v>
      </c>
      <c r="E16" s="281">
        <f>E17+E18</f>
        <v>8091.83</v>
      </c>
      <c r="F16" s="282">
        <f t="shared" ref="F16" si="4">E16/D16*100</f>
        <v>29.999996292557274</v>
      </c>
      <c r="G16" s="2762" t="s">
        <v>1841</v>
      </c>
      <c r="H16" s="281">
        <f>E16</f>
        <v>8091.83</v>
      </c>
      <c r="I16" s="282">
        <f t="shared" ref="I16:I17" si="5">H16/D16*100</f>
        <v>29.999996292557274</v>
      </c>
      <c r="J16" s="2755" t="s">
        <v>1975</v>
      </c>
    </row>
    <row r="17" spans="1:10" ht="102.75" customHeight="1" x14ac:dyDescent="0.25">
      <c r="A17" s="2795"/>
      <c r="B17" s="2756"/>
      <c r="C17" s="280" t="s">
        <v>16</v>
      </c>
      <c r="D17" s="826">
        <v>17127.71</v>
      </c>
      <c r="E17" s="281">
        <v>8091.83</v>
      </c>
      <c r="F17" s="282">
        <f>E17/D17*100</f>
        <v>47.244085753436977</v>
      </c>
      <c r="G17" s="2763"/>
      <c r="H17" s="281">
        <f>E17</f>
        <v>8091.83</v>
      </c>
      <c r="I17" s="282">
        <f t="shared" si="5"/>
        <v>47.244085753436977</v>
      </c>
      <c r="J17" s="2756"/>
    </row>
    <row r="18" spans="1:10" ht="102.75" customHeight="1" x14ac:dyDescent="0.25">
      <c r="A18" s="2796"/>
      <c r="B18" s="2757"/>
      <c r="C18" s="280" t="s">
        <v>19</v>
      </c>
      <c r="D18" s="826">
        <v>9845.06</v>
      </c>
      <c r="E18" s="281">
        <v>0</v>
      </c>
      <c r="F18" s="282">
        <f>E18/D18*100</f>
        <v>0</v>
      </c>
      <c r="G18" s="2764"/>
      <c r="H18" s="281">
        <f>E18</f>
        <v>0</v>
      </c>
      <c r="I18" s="282">
        <f t="shared" ref="I18" si="6">H18/D18*100</f>
        <v>0</v>
      </c>
      <c r="J18" s="2757"/>
    </row>
    <row r="19" spans="1:10" ht="32.25" customHeight="1" x14ac:dyDescent="0.25">
      <c r="A19" s="2778"/>
      <c r="B19" s="2778" t="s">
        <v>64</v>
      </c>
      <c r="C19" s="530" t="s">
        <v>15</v>
      </c>
      <c r="D19" s="1269">
        <f>D21+D20</f>
        <v>37104.239999999998</v>
      </c>
      <c r="E19" s="549">
        <f>E21+E20</f>
        <v>8091.83</v>
      </c>
      <c r="F19" s="276">
        <f t="shared" ref="F19:F21" si="7">E19/D19*100</f>
        <v>21.808370148532891</v>
      </c>
      <c r="G19" s="2779"/>
      <c r="H19" s="278">
        <f>H21+H20</f>
        <v>8091.83</v>
      </c>
      <c r="I19" s="276">
        <f>H19/D19*100</f>
        <v>21.808370148532891</v>
      </c>
      <c r="J19" s="2780"/>
    </row>
    <row r="20" spans="1:10" ht="104.25" customHeight="1" x14ac:dyDescent="0.25">
      <c r="A20" s="2778"/>
      <c r="B20" s="2778"/>
      <c r="C20" s="530" t="s">
        <v>16</v>
      </c>
      <c r="D20" s="1269">
        <f>D14</f>
        <v>17127.71</v>
      </c>
      <c r="E20" s="549">
        <f>E14</f>
        <v>8091.83</v>
      </c>
      <c r="F20" s="276">
        <f t="shared" si="7"/>
        <v>47.244085753436977</v>
      </c>
      <c r="G20" s="2779"/>
      <c r="H20" s="278">
        <f>E20</f>
        <v>8091.83</v>
      </c>
      <c r="I20" s="276">
        <f>H20/D20*100</f>
        <v>47.244085753436977</v>
      </c>
      <c r="J20" s="2780"/>
    </row>
    <row r="21" spans="1:10" ht="104.25" customHeight="1" x14ac:dyDescent="0.25">
      <c r="A21" s="2778"/>
      <c r="B21" s="2778"/>
      <c r="C21" s="277" t="s">
        <v>19</v>
      </c>
      <c r="D21" s="1269">
        <f>D15+D10</f>
        <v>19976.53</v>
      </c>
      <c r="E21" s="278">
        <v>0</v>
      </c>
      <c r="F21" s="276">
        <f t="shared" si="7"/>
        <v>0</v>
      </c>
      <c r="G21" s="2779"/>
      <c r="H21" s="278">
        <f>E21</f>
        <v>0</v>
      </c>
      <c r="I21" s="276">
        <f t="shared" ref="I21" si="8">H21/D21*100</f>
        <v>0</v>
      </c>
      <c r="J21" s="2780"/>
    </row>
    <row r="22" spans="1:10" ht="22.5" customHeight="1" x14ac:dyDescent="0.25">
      <c r="A22" s="2791" t="s">
        <v>398</v>
      </c>
      <c r="B22" s="2792"/>
      <c r="C22" s="2792"/>
      <c r="D22" s="2792"/>
      <c r="E22" s="2792"/>
      <c r="F22" s="2792"/>
      <c r="G22" s="2792"/>
      <c r="H22" s="2792"/>
      <c r="I22" s="2792"/>
      <c r="J22" s="2793"/>
    </row>
    <row r="23" spans="1:10" ht="27.75" customHeight="1" x14ac:dyDescent="0.25">
      <c r="A23" s="2767" t="s">
        <v>9</v>
      </c>
      <c r="B23" s="2769" t="s">
        <v>438</v>
      </c>
      <c r="C23" s="272" t="s">
        <v>15</v>
      </c>
      <c r="D23" s="1269">
        <f>D24+D25</f>
        <v>1385610.91</v>
      </c>
      <c r="E23" s="549">
        <f>E24+E25</f>
        <v>390801.20899999997</v>
      </c>
      <c r="F23" s="274">
        <f>E23/D23*100</f>
        <v>28.204253169455772</v>
      </c>
      <c r="G23" s="275"/>
      <c r="H23" s="549">
        <f>E23</f>
        <v>390801.20899999997</v>
      </c>
      <c r="I23" s="276">
        <f t="shared" ref="I23:I65" si="9">H23/D23*100</f>
        <v>28.204253169455772</v>
      </c>
      <c r="J23" s="275"/>
    </row>
    <row r="24" spans="1:10" ht="105" customHeight="1" x14ac:dyDescent="0.25">
      <c r="A24" s="2777"/>
      <c r="B24" s="2781"/>
      <c r="C24" s="277" t="s">
        <v>16</v>
      </c>
      <c r="D24" s="1269">
        <f>D30+D27</f>
        <v>1096212.98</v>
      </c>
      <c r="E24" s="549">
        <f>E30+E27</f>
        <v>346133.07899999997</v>
      </c>
      <c r="F24" s="279">
        <f t="shared" ref="F24:F25" si="10">E24/D24*100</f>
        <v>31.575349436201712</v>
      </c>
      <c r="G24" s="2782"/>
      <c r="H24" s="278">
        <f>E24</f>
        <v>346133.07899999997</v>
      </c>
      <c r="I24" s="276">
        <f t="shared" si="9"/>
        <v>31.575349436201712</v>
      </c>
      <c r="J24" s="2775"/>
    </row>
    <row r="25" spans="1:10" ht="146.25" customHeight="1" x14ac:dyDescent="0.25">
      <c r="A25" s="2768"/>
      <c r="B25" s="2770"/>
      <c r="C25" s="277" t="s">
        <v>19</v>
      </c>
      <c r="D25" s="1269">
        <f>D28+D31</f>
        <v>289397.93</v>
      </c>
      <c r="E25" s="278">
        <f>E28+E31</f>
        <v>44668.13</v>
      </c>
      <c r="F25" s="279">
        <f t="shared" si="10"/>
        <v>15.434847788994205</v>
      </c>
      <c r="G25" s="2783"/>
      <c r="H25" s="278">
        <f>H28+H31</f>
        <v>44668.13</v>
      </c>
      <c r="I25" s="276">
        <f t="shared" si="9"/>
        <v>15.434847788994205</v>
      </c>
      <c r="J25" s="2776"/>
    </row>
    <row r="26" spans="1:10" ht="26.25" customHeight="1" x14ac:dyDescent="0.25">
      <c r="A26" s="2784" t="s">
        <v>21</v>
      </c>
      <c r="B26" s="2755" t="s">
        <v>258</v>
      </c>
      <c r="C26" s="280" t="s">
        <v>15</v>
      </c>
      <c r="D26" s="826">
        <f>D28+D27</f>
        <v>921440.41</v>
      </c>
      <c r="E26" s="551">
        <f>E28+E27</f>
        <v>371442.538</v>
      </c>
      <c r="F26" s="282">
        <f t="shared" ref="F26:F65" si="11">E26/D26*100</f>
        <v>40.311075352121797</v>
      </c>
      <c r="G26" s="2755" t="s">
        <v>1830</v>
      </c>
      <c r="H26" s="281">
        <f>H27+H28</f>
        <v>371442.538</v>
      </c>
      <c r="I26" s="282">
        <f>H26/D26*100</f>
        <v>40.311075352121797</v>
      </c>
      <c r="J26" s="2755" t="s">
        <v>1829</v>
      </c>
    </row>
    <row r="27" spans="1:10" ht="374.25" customHeight="1" x14ac:dyDescent="0.25">
      <c r="A27" s="2785"/>
      <c r="B27" s="2756"/>
      <c r="C27" s="280" t="s">
        <v>16</v>
      </c>
      <c r="D27" s="826">
        <v>663172.9</v>
      </c>
      <c r="E27" s="281">
        <v>331840.21799999999</v>
      </c>
      <c r="F27" s="282">
        <f t="shared" si="11"/>
        <v>50.038265737336374</v>
      </c>
      <c r="G27" s="2756"/>
      <c r="H27" s="281">
        <f>E27</f>
        <v>331840.21799999999</v>
      </c>
      <c r="I27" s="282">
        <f>F27</f>
        <v>50.038265737336374</v>
      </c>
      <c r="J27" s="2756"/>
    </row>
    <row r="28" spans="1:10" ht="97.5" customHeight="1" x14ac:dyDescent="0.25">
      <c r="A28" s="2786"/>
      <c r="B28" s="2757"/>
      <c r="C28" s="280" t="s">
        <v>19</v>
      </c>
      <c r="D28" s="1270">
        <v>258267.51</v>
      </c>
      <c r="E28" s="281">
        <v>39602.32</v>
      </c>
      <c r="F28" s="282">
        <f t="shared" si="11"/>
        <v>15.333837384346177</v>
      </c>
      <c r="G28" s="2757"/>
      <c r="H28" s="281">
        <f>E28</f>
        <v>39602.32</v>
      </c>
      <c r="I28" s="282">
        <f t="shared" si="9"/>
        <v>15.333837384346177</v>
      </c>
      <c r="J28" s="2757"/>
    </row>
    <row r="29" spans="1:10" ht="29.25" customHeight="1" x14ac:dyDescent="0.25">
      <c r="A29" s="2759" t="s">
        <v>26</v>
      </c>
      <c r="B29" s="2755" t="s">
        <v>1063</v>
      </c>
      <c r="C29" s="280" t="s">
        <v>15</v>
      </c>
      <c r="D29" s="826">
        <f>D30+D31</f>
        <v>464170.5</v>
      </c>
      <c r="E29" s="281">
        <f>E30+E31</f>
        <v>19358.671000000002</v>
      </c>
      <c r="F29" s="282">
        <f t="shared" si="11"/>
        <v>4.1705948568467841</v>
      </c>
      <c r="G29" s="2762" t="s">
        <v>1831</v>
      </c>
      <c r="H29" s="281">
        <f>H30+H31</f>
        <v>19358.671000000002</v>
      </c>
      <c r="I29" s="282">
        <f t="shared" si="9"/>
        <v>4.1705948568467841</v>
      </c>
      <c r="J29" s="2755" t="s">
        <v>1832</v>
      </c>
    </row>
    <row r="30" spans="1:10" ht="75" x14ac:dyDescent="0.25">
      <c r="A30" s="2760"/>
      <c r="B30" s="2756"/>
      <c r="C30" s="280" t="s">
        <v>16</v>
      </c>
      <c r="D30" s="826">
        <v>433040.08</v>
      </c>
      <c r="E30" s="769">
        <v>14292.861000000001</v>
      </c>
      <c r="F30" s="282">
        <f>E30/D30*100</f>
        <v>3.3005861720697998</v>
      </c>
      <c r="G30" s="2763"/>
      <c r="H30" s="281">
        <f>E30</f>
        <v>14292.861000000001</v>
      </c>
      <c r="I30" s="282">
        <f t="shared" si="9"/>
        <v>3.3005861720697998</v>
      </c>
      <c r="J30" s="2756"/>
    </row>
    <row r="31" spans="1:10" ht="180" customHeight="1" x14ac:dyDescent="0.25">
      <c r="A31" s="2761"/>
      <c r="B31" s="2757"/>
      <c r="C31" s="280" t="s">
        <v>19</v>
      </c>
      <c r="D31" s="826">
        <v>31130.42</v>
      </c>
      <c r="E31" s="281">
        <v>5065.8100000000004</v>
      </c>
      <c r="F31" s="282">
        <f>E31/D31*100</f>
        <v>16.272861079291577</v>
      </c>
      <c r="G31" s="2764"/>
      <c r="H31" s="281">
        <f>E31</f>
        <v>5065.8100000000004</v>
      </c>
      <c r="I31" s="282">
        <f t="shared" si="9"/>
        <v>16.272861079291577</v>
      </c>
      <c r="J31" s="2757"/>
    </row>
    <row r="32" spans="1:10" s="544" customFormat="1" ht="33" customHeight="1" x14ac:dyDescent="0.25">
      <c r="A32" s="2767" t="s">
        <v>12</v>
      </c>
      <c r="B32" s="2802" t="s">
        <v>259</v>
      </c>
      <c r="C32" s="548" t="s">
        <v>15</v>
      </c>
      <c r="D32" s="1269">
        <f>D33+D34</f>
        <v>547746.15999999992</v>
      </c>
      <c r="E32" s="549">
        <f>E33+E34</f>
        <v>261378.174</v>
      </c>
      <c r="F32" s="547">
        <f t="shared" ref="F32:F35" si="12">E32/D32*100</f>
        <v>47.718851009379968</v>
      </c>
      <c r="G32" s="561"/>
      <c r="H32" s="549">
        <f>E32</f>
        <v>261378.174</v>
      </c>
      <c r="I32" s="547">
        <f>F32</f>
        <v>47.718851009379968</v>
      </c>
      <c r="J32" s="563"/>
    </row>
    <row r="33" spans="1:10" ht="81.75" customHeight="1" x14ac:dyDescent="0.25">
      <c r="A33" s="2777"/>
      <c r="B33" s="2803"/>
      <c r="C33" s="548" t="s">
        <v>16</v>
      </c>
      <c r="D33" s="1269">
        <f>D37</f>
        <v>433290.22</v>
      </c>
      <c r="E33" s="549">
        <f>E37</f>
        <v>176329.73699999999</v>
      </c>
      <c r="F33" s="547">
        <f t="shared" si="12"/>
        <v>40.695526661091037</v>
      </c>
      <c r="G33" s="553"/>
      <c r="H33" s="549">
        <f t="shared" ref="H33:H34" si="13">E33</f>
        <v>176329.73699999999</v>
      </c>
      <c r="I33" s="547">
        <f t="shared" ref="I33:I34" si="14">F33</f>
        <v>40.695526661091037</v>
      </c>
      <c r="J33" s="553"/>
    </row>
    <row r="34" spans="1:10" s="544" customFormat="1" ht="93.75" x14ac:dyDescent="0.25">
      <c r="A34" s="2768"/>
      <c r="B34" s="2804"/>
      <c r="C34" s="277" t="s">
        <v>19</v>
      </c>
      <c r="D34" s="1269">
        <f>D38+D35+D39+D40</f>
        <v>114455.94</v>
      </c>
      <c r="E34" s="549">
        <f>E38+E35+E39+E40</f>
        <v>85048.437000000005</v>
      </c>
      <c r="F34" s="547">
        <f t="shared" si="12"/>
        <v>74.306704396469073</v>
      </c>
      <c r="G34" s="283"/>
      <c r="H34" s="549">
        <f t="shared" si="13"/>
        <v>85048.437000000005</v>
      </c>
      <c r="I34" s="547">
        <f t="shared" si="14"/>
        <v>74.306704396469073</v>
      </c>
      <c r="J34" s="283"/>
    </row>
    <row r="35" spans="1:10" ht="296.25" customHeight="1" x14ac:dyDescent="0.25">
      <c r="A35" s="873" t="s">
        <v>13</v>
      </c>
      <c r="B35" s="1672" t="s">
        <v>1064</v>
      </c>
      <c r="C35" s="550" t="s">
        <v>19</v>
      </c>
      <c r="D35" s="826">
        <v>9048.26</v>
      </c>
      <c r="E35" s="551">
        <v>48.26</v>
      </c>
      <c r="F35" s="552">
        <f t="shared" si="12"/>
        <v>0.53336221549778629</v>
      </c>
      <c r="G35" s="1672" t="s">
        <v>1833</v>
      </c>
      <c r="H35" s="551">
        <f t="shared" ref="H35:I38" si="15">E35</f>
        <v>48.26</v>
      </c>
      <c r="I35" s="552">
        <f t="shared" si="15"/>
        <v>0.53336221549778629</v>
      </c>
      <c r="J35" s="1672" t="s">
        <v>2008</v>
      </c>
    </row>
    <row r="36" spans="1:10" s="544" customFormat="1" ht="46.5" customHeight="1" x14ac:dyDescent="0.25">
      <c r="A36" s="2801" t="s">
        <v>22</v>
      </c>
      <c r="B36" s="2758" t="s">
        <v>1065</v>
      </c>
      <c r="C36" s="550" t="s">
        <v>15</v>
      </c>
      <c r="D36" s="826">
        <f>D37+D38</f>
        <v>538321.17999999993</v>
      </c>
      <c r="E36" s="551">
        <f>E38+E37</f>
        <v>261137.81400000001</v>
      </c>
      <c r="F36" s="551">
        <f t="shared" ref="F36" si="16">E36/D36*100</f>
        <v>48.509667407104445</v>
      </c>
      <c r="G36" s="564"/>
      <c r="H36" s="551">
        <f t="shared" si="15"/>
        <v>261137.81400000001</v>
      </c>
      <c r="I36" s="551">
        <f t="shared" si="15"/>
        <v>48.509667407104445</v>
      </c>
      <c r="J36" s="564"/>
    </row>
    <row r="37" spans="1:10" s="544" customFormat="1" ht="249.75" customHeight="1" x14ac:dyDescent="0.25">
      <c r="A37" s="2801"/>
      <c r="B37" s="2758"/>
      <c r="C37" s="550" t="s">
        <v>16</v>
      </c>
      <c r="D37" s="826">
        <v>433290.22</v>
      </c>
      <c r="E37" s="551">
        <v>176329.73699999999</v>
      </c>
      <c r="F37" s="552">
        <f>E37/D37*100</f>
        <v>40.695526661091037</v>
      </c>
      <c r="G37" s="2805" t="s">
        <v>1842</v>
      </c>
      <c r="H37" s="551">
        <f t="shared" si="15"/>
        <v>176329.73699999999</v>
      </c>
      <c r="I37" s="552">
        <f t="shared" si="15"/>
        <v>40.695526661091037</v>
      </c>
      <c r="J37" s="2758" t="s">
        <v>2009</v>
      </c>
    </row>
    <row r="38" spans="1:10" s="544" customFormat="1" ht="114" customHeight="1" x14ac:dyDescent="0.25">
      <c r="A38" s="2801"/>
      <c r="B38" s="2758"/>
      <c r="C38" s="550" t="s">
        <v>19</v>
      </c>
      <c r="D38" s="826">
        <v>105030.96</v>
      </c>
      <c r="E38" s="551">
        <v>84808.077000000005</v>
      </c>
      <c r="F38" s="552">
        <f>E38/D38*100</f>
        <v>80.745788670312066</v>
      </c>
      <c r="G38" s="2805"/>
      <c r="H38" s="551">
        <f t="shared" si="15"/>
        <v>84808.077000000005</v>
      </c>
      <c r="I38" s="552">
        <f t="shared" si="15"/>
        <v>80.745788670312066</v>
      </c>
      <c r="J38" s="2758"/>
    </row>
    <row r="39" spans="1:10" s="544" customFormat="1" ht="149.25" customHeight="1" x14ac:dyDescent="0.25">
      <c r="A39" s="814" t="s">
        <v>220</v>
      </c>
      <c r="B39" s="815" t="s">
        <v>1563</v>
      </c>
      <c r="C39" s="550" t="s">
        <v>19</v>
      </c>
      <c r="D39" s="826">
        <v>319.39</v>
      </c>
      <c r="E39" s="551">
        <v>134.77000000000001</v>
      </c>
      <c r="F39" s="552">
        <f t="shared" ref="F39" si="17">E39/D39*100</f>
        <v>42.196061241742079</v>
      </c>
      <c r="G39" s="816" t="s">
        <v>1843</v>
      </c>
      <c r="H39" s="551">
        <f t="shared" ref="H39" si="18">E39</f>
        <v>134.77000000000001</v>
      </c>
      <c r="I39" s="552">
        <f t="shared" ref="I39" si="19">F39</f>
        <v>42.196061241742079</v>
      </c>
      <c r="J39" s="816" t="s">
        <v>2010</v>
      </c>
    </row>
    <row r="40" spans="1:10" s="544" customFormat="1" ht="222" customHeight="1" x14ac:dyDescent="0.25">
      <c r="A40" s="873" t="s">
        <v>222</v>
      </c>
      <c r="B40" s="869" t="s">
        <v>1564</v>
      </c>
      <c r="C40" s="550" t="s">
        <v>19</v>
      </c>
      <c r="D40" s="826">
        <v>57.33</v>
      </c>
      <c r="E40" s="551">
        <v>57.33</v>
      </c>
      <c r="F40" s="552">
        <f>E40/D40*100</f>
        <v>100</v>
      </c>
      <c r="G40" s="869" t="s">
        <v>1834</v>
      </c>
      <c r="H40" s="551">
        <f>E40</f>
        <v>57.33</v>
      </c>
      <c r="I40" s="552">
        <f>F40</f>
        <v>100</v>
      </c>
      <c r="J40" s="869"/>
    </row>
    <row r="41" spans="1:10" s="544" customFormat="1" ht="30.75" customHeight="1" x14ac:dyDescent="0.25">
      <c r="A41" s="2767" t="s">
        <v>14</v>
      </c>
      <c r="B41" s="2769" t="s">
        <v>1565</v>
      </c>
      <c r="C41" s="272" t="s">
        <v>15</v>
      </c>
      <c r="D41" s="1269">
        <f>D42</f>
        <v>300000</v>
      </c>
      <c r="E41" s="818">
        <f>E42</f>
        <v>1664</v>
      </c>
      <c r="F41" s="279">
        <f>E41/D41*100</f>
        <v>0.55466666666666664</v>
      </c>
      <c r="G41" s="2765"/>
      <c r="H41" s="818">
        <f>H42</f>
        <v>1664</v>
      </c>
      <c r="I41" s="547">
        <f t="shared" ref="I41:I42" si="20">H41/D41*100</f>
        <v>0.55466666666666664</v>
      </c>
      <c r="J41" s="275"/>
    </row>
    <row r="42" spans="1:10" s="544" customFormat="1" ht="135" customHeight="1" x14ac:dyDescent="0.25">
      <c r="A42" s="2768"/>
      <c r="B42" s="2770"/>
      <c r="C42" s="548" t="s">
        <v>1139</v>
      </c>
      <c r="D42" s="1269">
        <f>D44</f>
        <v>300000</v>
      </c>
      <c r="E42" s="549">
        <f>E44</f>
        <v>1664</v>
      </c>
      <c r="F42" s="279">
        <f t="shared" ref="F42:F44" si="21">E42/D42*100</f>
        <v>0.55466666666666664</v>
      </c>
      <c r="G42" s="2766"/>
      <c r="H42" s="549">
        <f t="shared" ref="H42:H48" si="22">E42</f>
        <v>1664</v>
      </c>
      <c r="I42" s="547">
        <f t="shared" si="20"/>
        <v>0.55466666666666664</v>
      </c>
      <c r="J42" s="817"/>
    </row>
    <row r="43" spans="1:10" s="544" customFormat="1" ht="20.25" customHeight="1" x14ac:dyDescent="0.25">
      <c r="A43" s="2771" t="s">
        <v>17</v>
      </c>
      <c r="B43" s="2758" t="s">
        <v>1566</v>
      </c>
      <c r="C43" s="550" t="s">
        <v>15</v>
      </c>
      <c r="D43" s="826">
        <f>D44</f>
        <v>300000</v>
      </c>
      <c r="E43" s="551">
        <f>E44</f>
        <v>1664</v>
      </c>
      <c r="F43" s="552">
        <f t="shared" si="21"/>
        <v>0.55466666666666664</v>
      </c>
      <c r="G43" s="2758" t="s">
        <v>2012</v>
      </c>
      <c r="H43" s="551">
        <f t="shared" si="22"/>
        <v>1664</v>
      </c>
      <c r="I43" s="552">
        <f>H43/D43*100</f>
        <v>0.55466666666666664</v>
      </c>
      <c r="J43" s="2758" t="s">
        <v>2011</v>
      </c>
    </row>
    <row r="44" spans="1:10" s="544" customFormat="1" ht="180.75" customHeight="1" x14ac:dyDescent="0.25">
      <c r="A44" s="2771"/>
      <c r="B44" s="2758"/>
      <c r="C44" s="550" t="s">
        <v>1139</v>
      </c>
      <c r="D44" s="826">
        <v>300000</v>
      </c>
      <c r="E44" s="551">
        <v>1664</v>
      </c>
      <c r="F44" s="552">
        <f t="shared" si="21"/>
        <v>0.55466666666666664</v>
      </c>
      <c r="G44" s="2758"/>
      <c r="H44" s="551">
        <f t="shared" si="22"/>
        <v>1664</v>
      </c>
      <c r="I44" s="552">
        <f>F44</f>
        <v>0.55466666666666664</v>
      </c>
      <c r="J44" s="2758"/>
    </row>
    <row r="45" spans="1:10" ht="52.5" customHeight="1" x14ac:dyDescent="0.25">
      <c r="A45" s="2772" t="s">
        <v>114</v>
      </c>
      <c r="B45" s="2773" t="s">
        <v>1066</v>
      </c>
      <c r="C45" s="530" t="s">
        <v>15</v>
      </c>
      <c r="D45" s="1269">
        <f>D47+D46+D48</f>
        <v>2644887.9900000002</v>
      </c>
      <c r="E45" s="549">
        <f>E47+E46+E48</f>
        <v>1800960.993</v>
      </c>
      <c r="F45" s="547">
        <f t="shared" si="11"/>
        <v>68.092146049632902</v>
      </c>
      <c r="G45" s="2774"/>
      <c r="H45" s="549">
        <f t="shared" si="22"/>
        <v>1800960.993</v>
      </c>
      <c r="I45" s="547">
        <f t="shared" si="9"/>
        <v>68.092146049632902</v>
      </c>
      <c r="J45" s="2774"/>
    </row>
    <row r="46" spans="1:10" ht="95.25" customHeight="1" x14ac:dyDescent="0.25">
      <c r="A46" s="2772"/>
      <c r="B46" s="2773"/>
      <c r="C46" s="530" t="s">
        <v>18</v>
      </c>
      <c r="D46" s="1269">
        <f>D51+D55</f>
        <v>356925.4</v>
      </c>
      <c r="E46" s="549">
        <f>E51+E55</f>
        <v>354667.49</v>
      </c>
      <c r="F46" s="547">
        <f t="shared" si="11"/>
        <v>99.367400022525715</v>
      </c>
      <c r="G46" s="2774"/>
      <c r="H46" s="549">
        <f t="shared" si="22"/>
        <v>354667.49</v>
      </c>
      <c r="I46" s="547">
        <f t="shared" si="9"/>
        <v>99.367400022525715</v>
      </c>
      <c r="J46" s="2774"/>
    </row>
    <row r="47" spans="1:10" ht="90.75" customHeight="1" x14ac:dyDescent="0.25">
      <c r="A47" s="2772"/>
      <c r="B47" s="2773"/>
      <c r="C47" s="1673" t="s">
        <v>16</v>
      </c>
      <c r="D47" s="1269">
        <f>D50+D54</f>
        <v>1423509.83</v>
      </c>
      <c r="E47" s="549">
        <f>E50+E54</f>
        <v>887383.94299999997</v>
      </c>
      <c r="F47" s="547">
        <f t="shared" si="11"/>
        <v>62.337746062491185</v>
      </c>
      <c r="G47" s="2774"/>
      <c r="H47" s="549">
        <f t="shared" si="22"/>
        <v>887383.94299999997</v>
      </c>
      <c r="I47" s="547">
        <f t="shared" si="9"/>
        <v>62.337746062491185</v>
      </c>
      <c r="J47" s="2774"/>
    </row>
    <row r="48" spans="1:10" ht="157.5" customHeight="1" x14ac:dyDescent="0.25">
      <c r="A48" s="2772"/>
      <c r="B48" s="2773"/>
      <c r="C48" s="1673" t="s">
        <v>19</v>
      </c>
      <c r="D48" s="1269">
        <f>D56+D52</f>
        <v>864452.76</v>
      </c>
      <c r="E48" s="549">
        <f>E56+E52</f>
        <v>558909.56000000006</v>
      </c>
      <c r="F48" s="547">
        <f t="shared" si="11"/>
        <v>64.654725609297614</v>
      </c>
      <c r="G48" s="1371"/>
      <c r="H48" s="549">
        <f t="shared" si="22"/>
        <v>558909.56000000006</v>
      </c>
      <c r="I48" s="547">
        <f t="shared" si="9"/>
        <v>64.654725609297614</v>
      </c>
      <c r="J48" s="1674"/>
    </row>
    <row r="49" spans="1:10" ht="39" customHeight="1" x14ac:dyDescent="0.25">
      <c r="A49" s="2806" t="s">
        <v>116</v>
      </c>
      <c r="B49" s="2758" t="s">
        <v>1067</v>
      </c>
      <c r="C49" s="550" t="s">
        <v>15</v>
      </c>
      <c r="D49" s="826">
        <f>D50+D52+D51</f>
        <v>886014.45</v>
      </c>
      <c r="E49" s="551">
        <f>E50+E52+E51</f>
        <v>554389.94999999995</v>
      </c>
      <c r="F49" s="552">
        <f>E49/D49*100</f>
        <v>62.571208629836683</v>
      </c>
      <c r="G49" s="2755" t="s">
        <v>1998</v>
      </c>
      <c r="H49" s="551">
        <f>H50+H52+H51</f>
        <v>554389.94999999995</v>
      </c>
      <c r="I49" s="552">
        <f>H49/D49*100</f>
        <v>62.571208629836683</v>
      </c>
      <c r="J49" s="2758" t="s">
        <v>1592</v>
      </c>
    </row>
    <row r="50" spans="1:10" ht="78" customHeight="1" x14ac:dyDescent="0.25">
      <c r="A50" s="2806"/>
      <c r="B50" s="2758"/>
      <c r="C50" s="550" t="s">
        <v>16</v>
      </c>
      <c r="D50" s="826">
        <v>411927.62</v>
      </c>
      <c r="E50" s="551">
        <v>198317.72500000001</v>
      </c>
      <c r="F50" s="552">
        <f>E50/D50*100</f>
        <v>48.143828034643562</v>
      </c>
      <c r="G50" s="2756"/>
      <c r="H50" s="551">
        <f>E50</f>
        <v>198317.72500000001</v>
      </c>
      <c r="I50" s="552">
        <f t="shared" ref="I50:I52" si="23">H50/D50*100</f>
        <v>48.143828034643562</v>
      </c>
      <c r="J50" s="2758"/>
    </row>
    <row r="51" spans="1:10" s="544" customFormat="1" ht="77.25" customHeight="1" x14ac:dyDescent="0.25">
      <c r="A51" s="2806"/>
      <c r="B51" s="2758"/>
      <c r="C51" s="550" t="s">
        <v>18</v>
      </c>
      <c r="D51" s="826">
        <v>141763.29999999999</v>
      </c>
      <c r="E51" s="551">
        <v>141763.29999999999</v>
      </c>
      <c r="F51" s="552">
        <f t="shared" ref="F51:F52" si="24">E51/D51*100</f>
        <v>100</v>
      </c>
      <c r="G51" s="2756"/>
      <c r="H51" s="551">
        <f t="shared" ref="H51:H52" si="25">E51</f>
        <v>141763.29999999999</v>
      </c>
      <c r="I51" s="552">
        <f t="shared" si="23"/>
        <v>100</v>
      </c>
      <c r="J51" s="2758"/>
    </row>
    <row r="52" spans="1:10" ht="102.75" customHeight="1" x14ac:dyDescent="0.25">
      <c r="A52" s="1372"/>
      <c r="B52" s="1371"/>
      <c r="C52" s="550" t="s">
        <v>19</v>
      </c>
      <c r="D52" s="826">
        <v>332323.53000000003</v>
      </c>
      <c r="E52" s="551">
        <v>214308.92499999999</v>
      </c>
      <c r="F52" s="552">
        <f t="shared" si="24"/>
        <v>64.488038207827174</v>
      </c>
      <c r="G52" s="2757"/>
      <c r="H52" s="551">
        <f t="shared" si="25"/>
        <v>214308.92499999999</v>
      </c>
      <c r="I52" s="552">
        <f t="shared" si="23"/>
        <v>64.488038207827174</v>
      </c>
      <c r="J52" s="1371"/>
    </row>
    <row r="53" spans="1:10" ht="43.5" customHeight="1" x14ac:dyDescent="0.25">
      <c r="A53" s="2759" t="s">
        <v>316</v>
      </c>
      <c r="B53" s="2755" t="s">
        <v>1068</v>
      </c>
      <c r="C53" s="779" t="s">
        <v>15</v>
      </c>
      <c r="D53" s="826">
        <f>D56+D54+D55</f>
        <v>1758873.54</v>
      </c>
      <c r="E53" s="551">
        <f>E56+E54+E55</f>
        <v>1246571.0430000001</v>
      </c>
      <c r="F53" s="552">
        <f t="shared" si="11"/>
        <v>70.873261473931777</v>
      </c>
      <c r="G53" s="2762" t="s">
        <v>1844</v>
      </c>
      <c r="H53" s="551">
        <f>E53</f>
        <v>1246571.0430000001</v>
      </c>
      <c r="I53" s="552">
        <f t="shared" si="9"/>
        <v>70.873261473931777</v>
      </c>
      <c r="J53" s="2755" t="s">
        <v>1592</v>
      </c>
    </row>
    <row r="54" spans="1:10" ht="96" customHeight="1" x14ac:dyDescent="0.25">
      <c r="A54" s="2760"/>
      <c r="B54" s="2756"/>
      <c r="C54" s="550" t="s">
        <v>16</v>
      </c>
      <c r="D54" s="826">
        <v>1011582.21</v>
      </c>
      <c r="E54" s="551">
        <v>689066.21799999999</v>
      </c>
      <c r="F54" s="552">
        <f>E54/D54*100</f>
        <v>68.117668656905309</v>
      </c>
      <c r="G54" s="2763"/>
      <c r="H54" s="551">
        <f>E54</f>
        <v>689066.21799999999</v>
      </c>
      <c r="I54" s="552">
        <f>H54/D54*100</f>
        <v>68.117668656905309</v>
      </c>
      <c r="J54" s="2756"/>
    </row>
    <row r="55" spans="1:10" s="544" customFormat="1" ht="75.75" customHeight="1" x14ac:dyDescent="0.25">
      <c r="A55" s="2760"/>
      <c r="B55" s="2756"/>
      <c r="C55" s="550" t="s">
        <v>18</v>
      </c>
      <c r="D55" s="826">
        <v>215162.1</v>
      </c>
      <c r="E55" s="551">
        <v>212904.19</v>
      </c>
      <c r="F55" s="552">
        <f>E55/D55*100</f>
        <v>98.950600500738744</v>
      </c>
      <c r="G55" s="2763"/>
      <c r="H55" s="551">
        <f>E55</f>
        <v>212904.19</v>
      </c>
      <c r="I55" s="552">
        <f>H55/D55*100</f>
        <v>98.950600500738744</v>
      </c>
      <c r="J55" s="2756"/>
    </row>
    <row r="56" spans="1:10" ht="260.25" customHeight="1" x14ac:dyDescent="0.25">
      <c r="A56" s="2761"/>
      <c r="B56" s="2757"/>
      <c r="C56" s="792" t="s">
        <v>19</v>
      </c>
      <c r="D56" s="1271">
        <v>532129.23</v>
      </c>
      <c r="E56" s="793">
        <v>344600.63500000001</v>
      </c>
      <c r="F56" s="794">
        <f t="shared" si="11"/>
        <v>64.758824656183606</v>
      </c>
      <c r="G56" s="2764"/>
      <c r="H56" s="793">
        <f>E56</f>
        <v>344600.63500000001</v>
      </c>
      <c r="I56" s="794">
        <f t="shared" si="9"/>
        <v>64.758824656183606</v>
      </c>
      <c r="J56" s="2757"/>
    </row>
    <row r="57" spans="1:10" ht="32.25" customHeight="1" x14ac:dyDescent="0.25">
      <c r="A57" s="2778"/>
      <c r="B57" s="2800" t="s">
        <v>70</v>
      </c>
      <c r="C57" s="530" t="s">
        <v>15</v>
      </c>
      <c r="D57" s="1269">
        <f>D58+D59+D60+D61</f>
        <v>4878245.0600000005</v>
      </c>
      <c r="E57" s="549">
        <f>E58+E59+E60+E61</f>
        <v>2454804.3760000002</v>
      </c>
      <c r="F57" s="547">
        <f t="shared" si="11"/>
        <v>50.321464908120049</v>
      </c>
      <c r="G57" s="2779"/>
      <c r="H57" s="549">
        <f>H58+H59+H60+H61</f>
        <v>2454804.3760000002</v>
      </c>
      <c r="I57" s="547">
        <f>H57/D57*100</f>
        <v>50.321464908120049</v>
      </c>
      <c r="J57" s="2780"/>
    </row>
    <row r="58" spans="1:10" ht="67.5" customHeight="1" x14ac:dyDescent="0.25">
      <c r="A58" s="2778"/>
      <c r="B58" s="2800"/>
      <c r="C58" s="530" t="s">
        <v>18</v>
      </c>
      <c r="D58" s="1269">
        <f>D46</f>
        <v>356925.4</v>
      </c>
      <c r="E58" s="549">
        <f>E46</f>
        <v>354667.49</v>
      </c>
      <c r="F58" s="547">
        <f t="shared" si="11"/>
        <v>99.367400022525715</v>
      </c>
      <c r="G58" s="2779"/>
      <c r="H58" s="549">
        <f>H46</f>
        <v>354667.49</v>
      </c>
      <c r="I58" s="547">
        <f>H58/D58*100</f>
        <v>99.367400022525715</v>
      </c>
      <c r="J58" s="2780"/>
    </row>
    <row r="59" spans="1:10" ht="76.5" customHeight="1" x14ac:dyDescent="0.25">
      <c r="A59" s="2778"/>
      <c r="B59" s="2800"/>
      <c r="C59" s="530" t="s">
        <v>16</v>
      </c>
      <c r="D59" s="1269">
        <f>D24+D47+D33</f>
        <v>2953013.0300000003</v>
      </c>
      <c r="E59" s="549">
        <f>E24+E47+E33</f>
        <v>1409846.7589999998</v>
      </c>
      <c r="F59" s="547">
        <f t="shared" si="11"/>
        <v>47.74265283211431</v>
      </c>
      <c r="G59" s="2779"/>
      <c r="H59" s="549">
        <f>H24+H47+H33</f>
        <v>1409846.7589999998</v>
      </c>
      <c r="I59" s="547">
        <f>H59/D59*100</f>
        <v>47.74265283211431</v>
      </c>
      <c r="J59" s="2780"/>
    </row>
    <row r="60" spans="1:10" s="544" customFormat="1" ht="76.5" customHeight="1" x14ac:dyDescent="0.25">
      <c r="A60" s="2778"/>
      <c r="B60" s="2800"/>
      <c r="C60" s="1644" t="s">
        <v>19</v>
      </c>
      <c r="D60" s="1269">
        <f>D25+D34+D48</f>
        <v>1268306.6299999999</v>
      </c>
      <c r="E60" s="549">
        <f>E25+E34+E48</f>
        <v>688626.12700000009</v>
      </c>
      <c r="F60" s="547">
        <f t="shared" si="11"/>
        <v>54.294924485256388</v>
      </c>
      <c r="G60" s="2779"/>
      <c r="H60" s="549">
        <f>H25+H34+H48</f>
        <v>688626.12700000009</v>
      </c>
      <c r="I60" s="547">
        <f t="shared" si="9"/>
        <v>54.294924485256388</v>
      </c>
      <c r="J60" s="2780"/>
    </row>
    <row r="61" spans="1:10" ht="45" customHeight="1" x14ac:dyDescent="0.25">
      <c r="A61" s="2778"/>
      <c r="B61" s="2800"/>
      <c r="C61" s="1644" t="s">
        <v>1139</v>
      </c>
      <c r="D61" s="1269">
        <f>D41</f>
        <v>300000</v>
      </c>
      <c r="E61" s="549">
        <f>E41</f>
        <v>1664</v>
      </c>
      <c r="F61" s="547">
        <f t="shared" si="11"/>
        <v>0.55466666666666664</v>
      </c>
      <c r="G61" s="2779"/>
      <c r="H61" s="549">
        <f>E61</f>
        <v>1664</v>
      </c>
      <c r="I61" s="547">
        <f t="shared" si="9"/>
        <v>0.55466666666666664</v>
      </c>
      <c r="J61" s="2780"/>
    </row>
    <row r="62" spans="1:10" ht="26.25" customHeight="1" x14ac:dyDescent="0.25">
      <c r="A62" s="2778"/>
      <c r="B62" s="2778" t="s">
        <v>71</v>
      </c>
      <c r="C62" s="530" t="s">
        <v>15</v>
      </c>
      <c r="D62" s="1269">
        <f>D64+D65+D63+D66</f>
        <v>4915349.3000000007</v>
      </c>
      <c r="E62" s="549">
        <f>E64+E65+E63+E66</f>
        <v>2462896.2060000002</v>
      </c>
      <c r="F62" s="547">
        <f t="shared" si="11"/>
        <v>50.106229602034588</v>
      </c>
      <c r="G62" s="2774"/>
      <c r="H62" s="549">
        <f>E62</f>
        <v>2462896.2060000002</v>
      </c>
      <c r="I62" s="547">
        <f t="shared" si="9"/>
        <v>50.106229602034588</v>
      </c>
      <c r="J62" s="2774"/>
    </row>
    <row r="63" spans="1:10" ht="56.25" x14ac:dyDescent="0.25">
      <c r="A63" s="2778"/>
      <c r="B63" s="2778"/>
      <c r="C63" s="530" t="s">
        <v>18</v>
      </c>
      <c r="D63" s="1269">
        <f>D58</f>
        <v>356925.4</v>
      </c>
      <c r="E63" s="549">
        <f>E58</f>
        <v>354667.49</v>
      </c>
      <c r="F63" s="547">
        <f t="shared" si="11"/>
        <v>99.367400022525715</v>
      </c>
      <c r="G63" s="2774"/>
      <c r="H63" s="549">
        <f>H58</f>
        <v>354667.49</v>
      </c>
      <c r="I63" s="547">
        <f t="shared" si="9"/>
        <v>99.367400022525715</v>
      </c>
      <c r="J63" s="2774"/>
    </row>
    <row r="64" spans="1:10" ht="77.25" customHeight="1" x14ac:dyDescent="0.25">
      <c r="A64" s="2778"/>
      <c r="B64" s="2778"/>
      <c r="C64" s="1644" t="s">
        <v>16</v>
      </c>
      <c r="D64" s="1269">
        <f>D59+D20</f>
        <v>2970140.74</v>
      </c>
      <c r="E64" s="549">
        <f>E59+E20</f>
        <v>1417938.5889999999</v>
      </c>
      <c r="F64" s="547">
        <f t="shared" si="11"/>
        <v>47.739777779015277</v>
      </c>
      <c r="G64" s="2774"/>
      <c r="H64" s="549">
        <f>E64</f>
        <v>1417938.5889999999</v>
      </c>
      <c r="I64" s="547">
        <f t="shared" si="9"/>
        <v>47.739777779015277</v>
      </c>
      <c r="J64" s="2774"/>
    </row>
    <row r="65" spans="1:10" ht="98.25" customHeight="1" x14ac:dyDescent="0.25">
      <c r="A65" s="2778"/>
      <c r="B65" s="2778"/>
      <c r="C65" s="1644" t="s">
        <v>19</v>
      </c>
      <c r="D65" s="1269">
        <f>D48+D34+D25+D15+D10</f>
        <v>1288283.1599999999</v>
      </c>
      <c r="E65" s="549">
        <f>E48+E34+E25+E15+E10</f>
        <v>688626.12700000009</v>
      </c>
      <c r="F65" s="547">
        <f t="shared" si="11"/>
        <v>53.453010050989114</v>
      </c>
      <c r="G65" s="2774"/>
      <c r="H65" s="549">
        <f>E65</f>
        <v>688626.12700000009</v>
      </c>
      <c r="I65" s="547">
        <f t="shared" si="9"/>
        <v>53.453010050989114</v>
      </c>
      <c r="J65" s="2774"/>
    </row>
    <row r="66" spans="1:10" ht="40.5" customHeight="1" x14ac:dyDescent="0.25">
      <c r="A66" s="2778"/>
      <c r="B66" s="2778"/>
      <c r="C66" s="1644" t="s">
        <v>1139</v>
      </c>
      <c r="D66" s="1269">
        <f>D61</f>
        <v>300000</v>
      </c>
      <c r="E66" s="549">
        <f>E61</f>
        <v>1664</v>
      </c>
      <c r="F66" s="547">
        <f t="shared" ref="F66" si="26">E66/D66*100</f>
        <v>0.55466666666666664</v>
      </c>
      <c r="G66" s="2774"/>
      <c r="H66" s="549">
        <f>E66</f>
        <v>1664</v>
      </c>
      <c r="I66" s="547">
        <f t="shared" ref="I66" si="27">H66/D66*100</f>
        <v>0.55466666666666664</v>
      </c>
      <c r="J66" s="2774"/>
    </row>
    <row r="67" spans="1:10" x14ac:dyDescent="0.25">
      <c r="B67" s="49"/>
      <c r="D67" s="1272"/>
      <c r="E67" s="49"/>
      <c r="F67" s="49"/>
      <c r="I67" s="49"/>
    </row>
    <row r="68" spans="1:10" x14ac:dyDescent="0.25">
      <c r="B68" s="49"/>
      <c r="D68" s="1272"/>
      <c r="E68" s="49"/>
      <c r="F68" s="49"/>
      <c r="I68" s="49"/>
    </row>
    <row r="69" spans="1:10" x14ac:dyDescent="0.25">
      <c r="B69" s="49"/>
      <c r="D69" s="1272"/>
      <c r="E69" s="49"/>
      <c r="F69" s="49"/>
      <c r="I69" s="49"/>
    </row>
    <row r="70" spans="1:10" x14ac:dyDescent="0.25">
      <c r="B70" s="49"/>
      <c r="D70" s="1272"/>
      <c r="E70" s="49"/>
      <c r="F70" s="49"/>
      <c r="I70" s="49"/>
    </row>
    <row r="71" spans="1:10" x14ac:dyDescent="0.25">
      <c r="B71" s="49"/>
      <c r="D71" s="1272"/>
      <c r="E71" s="49"/>
      <c r="F71" s="49"/>
      <c r="I71" s="49"/>
    </row>
    <row r="72" spans="1:10" x14ac:dyDescent="0.25">
      <c r="B72" s="49"/>
      <c r="D72" s="1272"/>
      <c r="E72" s="49"/>
      <c r="F72" s="49"/>
      <c r="I72" s="49"/>
    </row>
    <row r="73" spans="1:10" x14ac:dyDescent="0.25">
      <c r="B73" s="49"/>
      <c r="D73" s="1272"/>
      <c r="E73" s="49"/>
      <c r="F73" s="49"/>
      <c r="I73" s="49"/>
    </row>
    <row r="74" spans="1:10" x14ac:dyDescent="0.25">
      <c r="B74" s="49"/>
      <c r="D74" s="1272"/>
      <c r="E74" s="49"/>
      <c r="F74" s="49"/>
      <c r="I74" s="49"/>
    </row>
    <row r="75" spans="1:10" x14ac:dyDescent="0.25">
      <c r="B75" s="49"/>
      <c r="D75" s="1272"/>
      <c r="E75" s="49"/>
      <c r="F75" s="49"/>
      <c r="I75" s="49"/>
    </row>
    <row r="76" spans="1:10" x14ac:dyDescent="0.25">
      <c r="B76" s="49"/>
      <c r="D76" s="1272"/>
      <c r="E76" s="49"/>
      <c r="F76" s="49"/>
      <c r="I76" s="49"/>
    </row>
    <row r="77" spans="1:10" x14ac:dyDescent="0.25">
      <c r="B77" s="49"/>
      <c r="D77" s="1272"/>
      <c r="E77" s="49"/>
      <c r="F77" s="49"/>
      <c r="I77" s="49"/>
    </row>
    <row r="78" spans="1:10" x14ac:dyDescent="0.25">
      <c r="B78" s="49"/>
      <c r="D78" s="1272"/>
      <c r="E78" s="49"/>
      <c r="F78" s="49"/>
      <c r="I78" s="49"/>
    </row>
    <row r="79" spans="1:10" x14ac:dyDescent="0.25">
      <c r="B79" s="49"/>
      <c r="D79" s="1272"/>
      <c r="E79" s="49"/>
      <c r="F79" s="49"/>
      <c r="I79" s="49"/>
    </row>
    <row r="80" spans="1:10" x14ac:dyDescent="0.25">
      <c r="B80" s="49"/>
      <c r="D80" s="1272"/>
      <c r="E80" s="49"/>
      <c r="F80" s="49"/>
      <c r="I80" s="49"/>
    </row>
    <row r="81" spans="2:9" x14ac:dyDescent="0.25">
      <c r="B81" s="49"/>
      <c r="D81" s="1272"/>
      <c r="E81" s="49"/>
      <c r="F81" s="49"/>
      <c r="I81" s="49"/>
    </row>
    <row r="82" spans="2:9" x14ac:dyDescent="0.25">
      <c r="B82" s="49"/>
      <c r="D82" s="1272"/>
      <c r="E82" s="49"/>
      <c r="F82" s="49"/>
      <c r="I82" s="49"/>
    </row>
    <row r="83" spans="2:9" x14ac:dyDescent="0.25">
      <c r="B83" s="49"/>
      <c r="D83" s="1272"/>
      <c r="E83" s="49"/>
      <c r="F83" s="49"/>
      <c r="I83" s="49"/>
    </row>
    <row r="84" spans="2:9" x14ac:dyDescent="0.25">
      <c r="B84" s="49"/>
      <c r="D84" s="1272"/>
      <c r="E84" s="49"/>
      <c r="F84" s="49"/>
      <c r="I84" s="49"/>
    </row>
    <row r="85" spans="2:9" x14ac:dyDescent="0.25">
      <c r="B85" s="49"/>
      <c r="D85" s="1272"/>
      <c r="E85" s="49"/>
      <c r="F85" s="49"/>
      <c r="I85" s="49"/>
    </row>
    <row r="86" spans="2:9" x14ac:dyDescent="0.25">
      <c r="B86" s="49"/>
      <c r="D86" s="1272"/>
      <c r="E86" s="49"/>
      <c r="F86" s="49"/>
      <c r="I86" s="49"/>
    </row>
    <row r="87" spans="2:9" x14ac:dyDescent="0.25">
      <c r="B87" s="49"/>
      <c r="D87" s="1272"/>
      <c r="E87" s="49"/>
      <c r="F87" s="49"/>
      <c r="I87" s="49"/>
    </row>
    <row r="88" spans="2:9" x14ac:dyDescent="0.25">
      <c r="B88" s="49"/>
      <c r="D88" s="1272"/>
      <c r="E88" s="49"/>
      <c r="F88" s="49"/>
      <c r="I88" s="49"/>
    </row>
    <row r="89" spans="2:9" x14ac:dyDescent="0.25">
      <c r="B89" s="49"/>
      <c r="D89" s="1272"/>
      <c r="E89" s="49"/>
      <c r="F89" s="49"/>
      <c r="I89" s="49"/>
    </row>
    <row r="90" spans="2:9" x14ac:dyDescent="0.25">
      <c r="B90" s="49"/>
      <c r="D90" s="1272"/>
      <c r="E90" s="49"/>
      <c r="F90" s="49"/>
      <c r="I90" s="49"/>
    </row>
    <row r="91" spans="2:9" x14ac:dyDescent="0.25">
      <c r="B91" s="49"/>
      <c r="D91" s="1272"/>
      <c r="E91" s="49"/>
      <c r="F91" s="49"/>
      <c r="I91" s="49"/>
    </row>
    <row r="92" spans="2:9" x14ac:dyDescent="0.25">
      <c r="B92" s="49"/>
      <c r="D92" s="1272"/>
      <c r="E92" s="49"/>
      <c r="F92" s="49"/>
      <c r="I92" s="49"/>
    </row>
    <row r="93" spans="2:9" x14ac:dyDescent="0.25">
      <c r="B93" s="49"/>
      <c r="D93" s="1272"/>
      <c r="E93" s="49"/>
      <c r="F93" s="49"/>
      <c r="I93" s="49"/>
    </row>
    <row r="94" spans="2:9" x14ac:dyDescent="0.25">
      <c r="B94" s="49"/>
      <c r="D94" s="1272"/>
      <c r="E94" s="49"/>
      <c r="F94" s="49"/>
      <c r="I94" s="49"/>
    </row>
    <row r="95" spans="2:9" x14ac:dyDescent="0.25">
      <c r="B95" s="49"/>
      <c r="D95" s="1272"/>
      <c r="E95" s="49"/>
      <c r="F95" s="49"/>
      <c r="I95" s="49"/>
    </row>
    <row r="96" spans="2:9" x14ac:dyDescent="0.25">
      <c r="B96" s="49"/>
      <c r="D96" s="1272"/>
      <c r="E96" s="49"/>
      <c r="F96" s="49"/>
      <c r="I96" s="49"/>
    </row>
    <row r="97" spans="2:9" x14ac:dyDescent="0.25">
      <c r="B97" s="49"/>
      <c r="D97" s="1272"/>
      <c r="E97" s="49"/>
      <c r="F97" s="49"/>
      <c r="I97" s="49"/>
    </row>
    <row r="98" spans="2:9" x14ac:dyDescent="0.25">
      <c r="B98" s="49"/>
      <c r="D98" s="1272"/>
      <c r="E98" s="49"/>
      <c r="F98" s="49"/>
      <c r="I98" s="49"/>
    </row>
    <row r="99" spans="2:9" x14ac:dyDescent="0.25">
      <c r="B99" s="49"/>
      <c r="D99" s="1272"/>
      <c r="E99" s="49"/>
      <c r="F99" s="49"/>
      <c r="I99" s="49"/>
    </row>
    <row r="100" spans="2:9" x14ac:dyDescent="0.25">
      <c r="B100" s="49"/>
      <c r="D100" s="1272"/>
      <c r="E100" s="49"/>
      <c r="F100" s="49"/>
      <c r="I100" s="49"/>
    </row>
    <row r="101" spans="2:9" x14ac:dyDescent="0.25">
      <c r="B101" s="49"/>
      <c r="D101" s="1272"/>
      <c r="E101" s="49"/>
      <c r="F101" s="49"/>
      <c r="I101" s="49"/>
    </row>
    <row r="102" spans="2:9" x14ac:dyDescent="0.25">
      <c r="B102" s="49"/>
      <c r="D102" s="1272"/>
      <c r="E102" s="49"/>
      <c r="F102" s="49"/>
      <c r="I102" s="49"/>
    </row>
    <row r="103" spans="2:9" x14ac:dyDescent="0.25">
      <c r="B103" s="49"/>
      <c r="D103" s="1272"/>
      <c r="E103" s="49"/>
      <c r="F103" s="49"/>
      <c r="I103" s="49"/>
    </row>
    <row r="104" spans="2:9" x14ac:dyDescent="0.25">
      <c r="B104" s="49"/>
      <c r="D104" s="1272"/>
      <c r="E104" s="49"/>
      <c r="F104" s="49"/>
      <c r="I104" s="49"/>
    </row>
    <row r="105" spans="2:9" x14ac:dyDescent="0.25">
      <c r="B105" s="49"/>
      <c r="D105" s="1272"/>
      <c r="E105" s="49"/>
      <c r="F105" s="49"/>
      <c r="I105" s="49"/>
    </row>
    <row r="106" spans="2:9" x14ac:dyDescent="0.25">
      <c r="B106" s="49"/>
      <c r="D106" s="1272"/>
      <c r="E106" s="49"/>
      <c r="F106" s="49"/>
      <c r="I106" s="49"/>
    </row>
    <row r="107" spans="2:9" x14ac:dyDescent="0.25">
      <c r="B107" s="49"/>
      <c r="D107" s="1272"/>
      <c r="E107" s="49"/>
      <c r="F107" s="49"/>
      <c r="I107" s="49"/>
    </row>
    <row r="108" spans="2:9" x14ac:dyDescent="0.25">
      <c r="B108" s="49"/>
      <c r="D108" s="1272"/>
      <c r="E108" s="49"/>
      <c r="F108" s="49"/>
      <c r="I108" s="49"/>
    </row>
  </sheetData>
  <mergeCells count="70">
    <mergeCell ref="J45:J47"/>
    <mergeCell ref="B49:B51"/>
    <mergeCell ref="A49:A51"/>
    <mergeCell ref="J49:J51"/>
    <mergeCell ref="G49:G52"/>
    <mergeCell ref="B36:B38"/>
    <mergeCell ref="A36:A38"/>
    <mergeCell ref="A32:A34"/>
    <mergeCell ref="B32:B34"/>
    <mergeCell ref="G37:G38"/>
    <mergeCell ref="A57:A61"/>
    <mergeCell ref="B57:B61"/>
    <mergeCell ref="G57:G61"/>
    <mergeCell ref="J57:J61"/>
    <mergeCell ref="A62:A66"/>
    <mergeCell ref="B62:B66"/>
    <mergeCell ref="G62:G66"/>
    <mergeCell ref="J62:J66"/>
    <mergeCell ref="A8:J8"/>
    <mergeCell ref="A9:A10"/>
    <mergeCell ref="B9:B10"/>
    <mergeCell ref="A22:J22"/>
    <mergeCell ref="A11:A12"/>
    <mergeCell ref="B11:B12"/>
    <mergeCell ref="G11:G12"/>
    <mergeCell ref="B16:B18"/>
    <mergeCell ref="G16:G18"/>
    <mergeCell ref="A16:A18"/>
    <mergeCell ref="J11:J12"/>
    <mergeCell ref="A13:A15"/>
    <mergeCell ref="B13:B15"/>
    <mergeCell ref="G13:G15"/>
    <mergeCell ref="J13:J15"/>
    <mergeCell ref="A1:J1"/>
    <mergeCell ref="A2:J2"/>
    <mergeCell ref="A3:J3"/>
    <mergeCell ref="A4:J4"/>
    <mergeCell ref="A5:J5"/>
    <mergeCell ref="J24:J25"/>
    <mergeCell ref="A23:A25"/>
    <mergeCell ref="J26:J28"/>
    <mergeCell ref="J37:J38"/>
    <mergeCell ref="J16:J18"/>
    <mergeCell ref="A19:A21"/>
    <mergeCell ref="B19:B21"/>
    <mergeCell ref="G19:G21"/>
    <mergeCell ref="J19:J21"/>
    <mergeCell ref="B23:B25"/>
    <mergeCell ref="G24:G25"/>
    <mergeCell ref="A29:A31"/>
    <mergeCell ref="B29:B31"/>
    <mergeCell ref="G29:G31"/>
    <mergeCell ref="B26:B28"/>
    <mergeCell ref="A26:A28"/>
    <mergeCell ref="J53:J56"/>
    <mergeCell ref="G26:G28"/>
    <mergeCell ref="J43:J44"/>
    <mergeCell ref="A53:A56"/>
    <mergeCell ref="B53:B56"/>
    <mergeCell ref="G53:G56"/>
    <mergeCell ref="G41:G42"/>
    <mergeCell ref="A41:A42"/>
    <mergeCell ref="B41:B42"/>
    <mergeCell ref="A43:A44"/>
    <mergeCell ref="B43:B44"/>
    <mergeCell ref="G43:G44"/>
    <mergeCell ref="A45:A48"/>
    <mergeCell ref="B45:B48"/>
    <mergeCell ref="G45:G47"/>
    <mergeCell ref="J29:J31"/>
  </mergeCells>
  <pageMargins left="0.55118110236220474" right="0.39370078740157483" top="0.78740157480314965" bottom="0.78740157480314965" header="0.39370078740157483" footer="0.39370078740157483"/>
  <pageSetup paperSize="9" scale="62" firstPageNumber="169" fitToWidth="0" fitToHeight="0" orientation="landscape" useFirstPageNumber="1" r:id="rId1"/>
  <headerFooter>
    <oddFooter>&amp;R&amp;"Times New Roman,обычный"&amp;14&amp;P</oddFooter>
  </headerFooter>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K94"/>
  <sheetViews>
    <sheetView view="pageBreakPreview" topLeftCell="A83" zoomScale="80" zoomScaleNormal="50" zoomScaleSheetLayoutView="80" zoomScalePageLayoutView="81" workbookViewId="0">
      <selection activeCell="I90" sqref="I90"/>
    </sheetView>
  </sheetViews>
  <sheetFormatPr defaultRowHeight="18" x14ac:dyDescent="0.25"/>
  <cols>
    <col min="1" max="1" width="8.7109375" style="30" customWidth="1"/>
    <col min="2" max="2" width="45.7109375" style="28" customWidth="1"/>
    <col min="3" max="3" width="13.5703125" style="28" customWidth="1"/>
    <col min="4" max="4" width="12" style="28" customWidth="1"/>
    <col min="5" max="5" width="18.7109375" style="28" customWidth="1"/>
    <col min="6" max="6" width="17.42578125" style="543" customWidth="1"/>
    <col min="7" max="7" width="16.140625" style="28" customWidth="1"/>
    <col min="8" max="8" width="35.7109375" style="91" customWidth="1"/>
    <col min="9" max="9" width="12.7109375" style="28" customWidth="1"/>
    <col min="10" max="10" width="32.7109375" style="91" customWidth="1"/>
    <col min="11" max="13" width="9.140625" style="28"/>
    <col min="14" max="14" width="14.7109375" style="28" bestFit="1" customWidth="1"/>
    <col min="15" max="256" width="9.140625" style="28"/>
    <col min="257" max="257" width="8.7109375" style="28" customWidth="1"/>
    <col min="258" max="258" width="45.7109375" style="28" customWidth="1"/>
    <col min="259" max="259" width="13.5703125" style="28" customWidth="1"/>
    <col min="260" max="260" width="13.42578125" style="28" customWidth="1"/>
    <col min="261" max="261" width="20.85546875" style="28" customWidth="1"/>
    <col min="262" max="263" width="16.140625" style="28" customWidth="1"/>
    <col min="264" max="264" width="35.7109375" style="28" customWidth="1"/>
    <col min="265" max="265" width="15.28515625" style="28" customWidth="1"/>
    <col min="266" max="266" width="34.5703125" style="28" customWidth="1"/>
    <col min="267" max="512" width="9.140625" style="28"/>
    <col min="513" max="513" width="8.7109375" style="28" customWidth="1"/>
    <col min="514" max="514" width="45.7109375" style="28" customWidth="1"/>
    <col min="515" max="515" width="13.5703125" style="28" customWidth="1"/>
    <col min="516" max="516" width="13.42578125" style="28" customWidth="1"/>
    <col min="517" max="517" width="20.85546875" style="28" customWidth="1"/>
    <col min="518" max="519" width="16.140625" style="28" customWidth="1"/>
    <col min="520" max="520" width="35.7109375" style="28" customWidth="1"/>
    <col min="521" max="521" width="15.28515625" style="28" customWidth="1"/>
    <col min="522" max="522" width="34.5703125" style="28" customWidth="1"/>
    <col min="523" max="768" width="9.140625" style="28"/>
    <col min="769" max="769" width="8.7109375" style="28" customWidth="1"/>
    <col min="770" max="770" width="45.7109375" style="28" customWidth="1"/>
    <col min="771" max="771" width="13.5703125" style="28" customWidth="1"/>
    <col min="772" max="772" width="13.42578125" style="28" customWidth="1"/>
    <col min="773" max="773" width="20.85546875" style="28" customWidth="1"/>
    <col min="774" max="775" width="16.140625" style="28" customWidth="1"/>
    <col min="776" max="776" width="35.7109375" style="28" customWidth="1"/>
    <col min="777" max="777" width="15.28515625" style="28" customWidth="1"/>
    <col min="778" max="778" width="34.5703125" style="28" customWidth="1"/>
    <col min="779" max="1024" width="9.140625" style="28"/>
    <col min="1025" max="1025" width="8.7109375" style="28" customWidth="1"/>
    <col min="1026" max="1026" width="45.7109375" style="28" customWidth="1"/>
    <col min="1027" max="1027" width="13.5703125" style="28" customWidth="1"/>
    <col min="1028" max="1028" width="13.42578125" style="28" customWidth="1"/>
    <col min="1029" max="1029" width="20.85546875" style="28" customWidth="1"/>
    <col min="1030" max="1031" width="16.140625" style="28" customWidth="1"/>
    <col min="1032" max="1032" width="35.7109375" style="28" customWidth="1"/>
    <col min="1033" max="1033" width="15.28515625" style="28" customWidth="1"/>
    <col min="1034" max="1034" width="34.5703125" style="28" customWidth="1"/>
    <col min="1035" max="1280" width="9.140625" style="28"/>
    <col min="1281" max="1281" width="8.7109375" style="28" customWidth="1"/>
    <col min="1282" max="1282" width="45.7109375" style="28" customWidth="1"/>
    <col min="1283" max="1283" width="13.5703125" style="28" customWidth="1"/>
    <col min="1284" max="1284" width="13.42578125" style="28" customWidth="1"/>
    <col min="1285" max="1285" width="20.85546875" style="28" customWidth="1"/>
    <col min="1286" max="1287" width="16.140625" style="28" customWidth="1"/>
    <col min="1288" max="1288" width="35.7109375" style="28" customWidth="1"/>
    <col min="1289" max="1289" width="15.28515625" style="28" customWidth="1"/>
    <col min="1290" max="1290" width="34.5703125" style="28" customWidth="1"/>
    <col min="1291" max="1536" width="9.140625" style="28"/>
    <col min="1537" max="1537" width="8.7109375" style="28" customWidth="1"/>
    <col min="1538" max="1538" width="45.7109375" style="28" customWidth="1"/>
    <col min="1539" max="1539" width="13.5703125" style="28" customWidth="1"/>
    <col min="1540" max="1540" width="13.42578125" style="28" customWidth="1"/>
    <col min="1541" max="1541" width="20.85546875" style="28" customWidth="1"/>
    <col min="1542" max="1543" width="16.140625" style="28" customWidth="1"/>
    <col min="1544" max="1544" width="35.7109375" style="28" customWidth="1"/>
    <col min="1545" max="1545" width="15.28515625" style="28" customWidth="1"/>
    <col min="1546" max="1546" width="34.5703125" style="28" customWidth="1"/>
    <col min="1547" max="1792" width="9.140625" style="28"/>
    <col min="1793" max="1793" width="8.7109375" style="28" customWidth="1"/>
    <col min="1794" max="1794" width="45.7109375" style="28" customWidth="1"/>
    <col min="1795" max="1795" width="13.5703125" style="28" customWidth="1"/>
    <col min="1796" max="1796" width="13.42578125" style="28" customWidth="1"/>
    <col min="1797" max="1797" width="20.85546875" style="28" customWidth="1"/>
    <col min="1798" max="1799" width="16.140625" style="28" customWidth="1"/>
    <col min="1800" max="1800" width="35.7109375" style="28" customWidth="1"/>
    <col min="1801" max="1801" width="15.28515625" style="28" customWidth="1"/>
    <col min="1802" max="1802" width="34.5703125" style="28" customWidth="1"/>
    <col min="1803" max="2048" width="9.140625" style="28"/>
    <col min="2049" max="2049" width="8.7109375" style="28" customWidth="1"/>
    <col min="2050" max="2050" width="45.7109375" style="28" customWidth="1"/>
    <col min="2051" max="2051" width="13.5703125" style="28" customWidth="1"/>
    <col min="2052" max="2052" width="13.42578125" style="28" customWidth="1"/>
    <col min="2053" max="2053" width="20.85546875" style="28" customWidth="1"/>
    <col min="2054" max="2055" width="16.140625" style="28" customWidth="1"/>
    <col min="2056" max="2056" width="35.7109375" style="28" customWidth="1"/>
    <col min="2057" max="2057" width="15.28515625" style="28" customWidth="1"/>
    <col min="2058" max="2058" width="34.5703125" style="28" customWidth="1"/>
    <col min="2059" max="2304" width="9.140625" style="28"/>
    <col min="2305" max="2305" width="8.7109375" style="28" customWidth="1"/>
    <col min="2306" max="2306" width="45.7109375" style="28" customWidth="1"/>
    <col min="2307" max="2307" width="13.5703125" style="28" customWidth="1"/>
    <col min="2308" max="2308" width="13.42578125" style="28" customWidth="1"/>
    <col min="2309" max="2309" width="20.85546875" style="28" customWidth="1"/>
    <col min="2310" max="2311" width="16.140625" style="28" customWidth="1"/>
    <col min="2312" max="2312" width="35.7109375" style="28" customWidth="1"/>
    <col min="2313" max="2313" width="15.28515625" style="28" customWidth="1"/>
    <col min="2314" max="2314" width="34.5703125" style="28" customWidth="1"/>
    <col min="2315" max="2560" width="9.140625" style="28"/>
    <col min="2561" max="2561" width="8.7109375" style="28" customWidth="1"/>
    <col min="2562" max="2562" width="45.7109375" style="28" customWidth="1"/>
    <col min="2563" max="2563" width="13.5703125" style="28" customWidth="1"/>
    <col min="2564" max="2564" width="13.42578125" style="28" customWidth="1"/>
    <col min="2565" max="2565" width="20.85546875" style="28" customWidth="1"/>
    <col min="2566" max="2567" width="16.140625" style="28" customWidth="1"/>
    <col min="2568" max="2568" width="35.7109375" style="28" customWidth="1"/>
    <col min="2569" max="2569" width="15.28515625" style="28" customWidth="1"/>
    <col min="2570" max="2570" width="34.5703125" style="28" customWidth="1"/>
    <col min="2571" max="2816" width="9.140625" style="28"/>
    <col min="2817" max="2817" width="8.7109375" style="28" customWidth="1"/>
    <col min="2818" max="2818" width="45.7109375" style="28" customWidth="1"/>
    <col min="2819" max="2819" width="13.5703125" style="28" customWidth="1"/>
    <col min="2820" max="2820" width="13.42578125" style="28" customWidth="1"/>
    <col min="2821" max="2821" width="20.85546875" style="28" customWidth="1"/>
    <col min="2822" max="2823" width="16.140625" style="28" customWidth="1"/>
    <col min="2824" max="2824" width="35.7109375" style="28" customWidth="1"/>
    <col min="2825" max="2825" width="15.28515625" style="28" customWidth="1"/>
    <col min="2826" max="2826" width="34.5703125" style="28" customWidth="1"/>
    <col min="2827" max="3072" width="9.140625" style="28"/>
    <col min="3073" max="3073" width="8.7109375" style="28" customWidth="1"/>
    <col min="3074" max="3074" width="45.7109375" style="28" customWidth="1"/>
    <col min="3075" max="3075" width="13.5703125" style="28" customWidth="1"/>
    <col min="3076" max="3076" width="13.42578125" style="28" customWidth="1"/>
    <col min="3077" max="3077" width="20.85546875" style="28" customWidth="1"/>
    <col min="3078" max="3079" width="16.140625" style="28" customWidth="1"/>
    <col min="3080" max="3080" width="35.7109375" style="28" customWidth="1"/>
    <col min="3081" max="3081" width="15.28515625" style="28" customWidth="1"/>
    <col min="3082" max="3082" width="34.5703125" style="28" customWidth="1"/>
    <col min="3083" max="3328" width="9.140625" style="28"/>
    <col min="3329" max="3329" width="8.7109375" style="28" customWidth="1"/>
    <col min="3330" max="3330" width="45.7109375" style="28" customWidth="1"/>
    <col min="3331" max="3331" width="13.5703125" style="28" customWidth="1"/>
    <col min="3332" max="3332" width="13.42578125" style="28" customWidth="1"/>
    <col min="3333" max="3333" width="20.85546875" style="28" customWidth="1"/>
    <col min="3334" max="3335" width="16.140625" style="28" customWidth="1"/>
    <col min="3336" max="3336" width="35.7109375" style="28" customWidth="1"/>
    <col min="3337" max="3337" width="15.28515625" style="28" customWidth="1"/>
    <col min="3338" max="3338" width="34.5703125" style="28" customWidth="1"/>
    <col min="3339" max="3584" width="9.140625" style="28"/>
    <col min="3585" max="3585" width="8.7109375" style="28" customWidth="1"/>
    <col min="3586" max="3586" width="45.7109375" style="28" customWidth="1"/>
    <col min="3587" max="3587" width="13.5703125" style="28" customWidth="1"/>
    <col min="3588" max="3588" width="13.42578125" style="28" customWidth="1"/>
    <col min="3589" max="3589" width="20.85546875" style="28" customWidth="1"/>
    <col min="3590" max="3591" width="16.140625" style="28" customWidth="1"/>
    <col min="3592" max="3592" width="35.7109375" style="28" customWidth="1"/>
    <col min="3593" max="3593" width="15.28515625" style="28" customWidth="1"/>
    <col min="3594" max="3594" width="34.5703125" style="28" customWidth="1"/>
    <col min="3595" max="3840" width="9.140625" style="28"/>
    <col min="3841" max="3841" width="8.7109375" style="28" customWidth="1"/>
    <col min="3842" max="3842" width="45.7109375" style="28" customWidth="1"/>
    <col min="3843" max="3843" width="13.5703125" style="28" customWidth="1"/>
    <col min="3844" max="3844" width="13.42578125" style="28" customWidth="1"/>
    <col min="3845" max="3845" width="20.85546875" style="28" customWidth="1"/>
    <col min="3846" max="3847" width="16.140625" style="28" customWidth="1"/>
    <col min="3848" max="3848" width="35.7109375" style="28" customWidth="1"/>
    <col min="3849" max="3849" width="15.28515625" style="28" customWidth="1"/>
    <col min="3850" max="3850" width="34.5703125" style="28" customWidth="1"/>
    <col min="3851" max="4096" width="9.140625" style="28"/>
    <col min="4097" max="4097" width="8.7109375" style="28" customWidth="1"/>
    <col min="4098" max="4098" width="45.7109375" style="28" customWidth="1"/>
    <col min="4099" max="4099" width="13.5703125" style="28" customWidth="1"/>
    <col min="4100" max="4100" width="13.42578125" style="28" customWidth="1"/>
    <col min="4101" max="4101" width="20.85546875" style="28" customWidth="1"/>
    <col min="4102" max="4103" width="16.140625" style="28" customWidth="1"/>
    <col min="4104" max="4104" width="35.7109375" style="28" customWidth="1"/>
    <col min="4105" max="4105" width="15.28515625" style="28" customWidth="1"/>
    <col min="4106" max="4106" width="34.5703125" style="28" customWidth="1"/>
    <col min="4107" max="4352" width="9.140625" style="28"/>
    <col min="4353" max="4353" width="8.7109375" style="28" customWidth="1"/>
    <col min="4354" max="4354" width="45.7109375" style="28" customWidth="1"/>
    <col min="4355" max="4355" width="13.5703125" style="28" customWidth="1"/>
    <col min="4356" max="4356" width="13.42578125" style="28" customWidth="1"/>
    <col min="4357" max="4357" width="20.85546875" style="28" customWidth="1"/>
    <col min="4358" max="4359" width="16.140625" style="28" customWidth="1"/>
    <col min="4360" max="4360" width="35.7109375" style="28" customWidth="1"/>
    <col min="4361" max="4361" width="15.28515625" style="28" customWidth="1"/>
    <col min="4362" max="4362" width="34.5703125" style="28" customWidth="1"/>
    <col min="4363" max="4608" width="9.140625" style="28"/>
    <col min="4609" max="4609" width="8.7109375" style="28" customWidth="1"/>
    <col min="4610" max="4610" width="45.7109375" style="28" customWidth="1"/>
    <col min="4611" max="4611" width="13.5703125" style="28" customWidth="1"/>
    <col min="4612" max="4612" width="13.42578125" style="28" customWidth="1"/>
    <col min="4613" max="4613" width="20.85546875" style="28" customWidth="1"/>
    <col min="4614" max="4615" width="16.140625" style="28" customWidth="1"/>
    <col min="4616" max="4616" width="35.7109375" style="28" customWidth="1"/>
    <col min="4617" max="4617" width="15.28515625" style="28" customWidth="1"/>
    <col min="4618" max="4618" width="34.5703125" style="28" customWidth="1"/>
    <col min="4619" max="4864" width="9.140625" style="28"/>
    <col min="4865" max="4865" width="8.7109375" style="28" customWidth="1"/>
    <col min="4866" max="4866" width="45.7109375" style="28" customWidth="1"/>
    <col min="4867" max="4867" width="13.5703125" style="28" customWidth="1"/>
    <col min="4868" max="4868" width="13.42578125" style="28" customWidth="1"/>
    <col min="4869" max="4869" width="20.85546875" style="28" customWidth="1"/>
    <col min="4870" max="4871" width="16.140625" style="28" customWidth="1"/>
    <col min="4872" max="4872" width="35.7109375" style="28" customWidth="1"/>
    <col min="4873" max="4873" width="15.28515625" style="28" customWidth="1"/>
    <col min="4874" max="4874" width="34.5703125" style="28" customWidth="1"/>
    <col min="4875" max="5120" width="9.140625" style="28"/>
    <col min="5121" max="5121" width="8.7109375" style="28" customWidth="1"/>
    <col min="5122" max="5122" width="45.7109375" style="28" customWidth="1"/>
    <col min="5123" max="5123" width="13.5703125" style="28" customWidth="1"/>
    <col min="5124" max="5124" width="13.42578125" style="28" customWidth="1"/>
    <col min="5125" max="5125" width="20.85546875" style="28" customWidth="1"/>
    <col min="5126" max="5127" width="16.140625" style="28" customWidth="1"/>
    <col min="5128" max="5128" width="35.7109375" style="28" customWidth="1"/>
    <col min="5129" max="5129" width="15.28515625" style="28" customWidth="1"/>
    <col min="5130" max="5130" width="34.5703125" style="28" customWidth="1"/>
    <col min="5131" max="5376" width="9.140625" style="28"/>
    <col min="5377" max="5377" width="8.7109375" style="28" customWidth="1"/>
    <col min="5378" max="5378" width="45.7109375" style="28" customWidth="1"/>
    <col min="5379" max="5379" width="13.5703125" style="28" customWidth="1"/>
    <col min="5380" max="5380" width="13.42578125" style="28" customWidth="1"/>
    <col min="5381" max="5381" width="20.85546875" style="28" customWidth="1"/>
    <col min="5382" max="5383" width="16.140625" style="28" customWidth="1"/>
    <col min="5384" max="5384" width="35.7109375" style="28" customWidth="1"/>
    <col min="5385" max="5385" width="15.28515625" style="28" customWidth="1"/>
    <col min="5386" max="5386" width="34.5703125" style="28" customWidth="1"/>
    <col min="5387" max="5632" width="9.140625" style="28"/>
    <col min="5633" max="5633" width="8.7109375" style="28" customWidth="1"/>
    <col min="5634" max="5634" width="45.7109375" style="28" customWidth="1"/>
    <col min="5635" max="5635" width="13.5703125" style="28" customWidth="1"/>
    <col min="5636" max="5636" width="13.42578125" style="28" customWidth="1"/>
    <col min="5637" max="5637" width="20.85546875" style="28" customWidth="1"/>
    <col min="5638" max="5639" width="16.140625" style="28" customWidth="1"/>
    <col min="5640" max="5640" width="35.7109375" style="28" customWidth="1"/>
    <col min="5641" max="5641" width="15.28515625" style="28" customWidth="1"/>
    <col min="5642" max="5642" width="34.5703125" style="28" customWidth="1"/>
    <col min="5643" max="5888" width="9.140625" style="28"/>
    <col min="5889" max="5889" width="8.7109375" style="28" customWidth="1"/>
    <col min="5890" max="5890" width="45.7109375" style="28" customWidth="1"/>
    <col min="5891" max="5891" width="13.5703125" style="28" customWidth="1"/>
    <col min="5892" max="5892" width="13.42578125" style="28" customWidth="1"/>
    <col min="5893" max="5893" width="20.85546875" style="28" customWidth="1"/>
    <col min="5894" max="5895" width="16.140625" style="28" customWidth="1"/>
    <col min="5896" max="5896" width="35.7109375" style="28" customWidth="1"/>
    <col min="5897" max="5897" width="15.28515625" style="28" customWidth="1"/>
    <col min="5898" max="5898" width="34.5703125" style="28" customWidth="1"/>
    <col min="5899" max="6144" width="9.140625" style="28"/>
    <col min="6145" max="6145" width="8.7109375" style="28" customWidth="1"/>
    <col min="6146" max="6146" width="45.7109375" style="28" customWidth="1"/>
    <col min="6147" max="6147" width="13.5703125" style="28" customWidth="1"/>
    <col min="6148" max="6148" width="13.42578125" style="28" customWidth="1"/>
    <col min="6149" max="6149" width="20.85546875" style="28" customWidth="1"/>
    <col min="6150" max="6151" width="16.140625" style="28" customWidth="1"/>
    <col min="6152" max="6152" width="35.7109375" style="28" customWidth="1"/>
    <col min="6153" max="6153" width="15.28515625" style="28" customWidth="1"/>
    <col min="6154" max="6154" width="34.5703125" style="28" customWidth="1"/>
    <col min="6155" max="6400" width="9.140625" style="28"/>
    <col min="6401" max="6401" width="8.7109375" style="28" customWidth="1"/>
    <col min="6402" max="6402" width="45.7109375" style="28" customWidth="1"/>
    <col min="6403" max="6403" width="13.5703125" style="28" customWidth="1"/>
    <col min="6404" max="6404" width="13.42578125" style="28" customWidth="1"/>
    <col min="6405" max="6405" width="20.85546875" style="28" customWidth="1"/>
    <col min="6406" max="6407" width="16.140625" style="28" customWidth="1"/>
    <col min="6408" max="6408" width="35.7109375" style="28" customWidth="1"/>
    <col min="6409" max="6409" width="15.28515625" style="28" customWidth="1"/>
    <col min="6410" max="6410" width="34.5703125" style="28" customWidth="1"/>
    <col min="6411" max="6656" width="9.140625" style="28"/>
    <col min="6657" max="6657" width="8.7109375" style="28" customWidth="1"/>
    <col min="6658" max="6658" width="45.7109375" style="28" customWidth="1"/>
    <col min="6659" max="6659" width="13.5703125" style="28" customWidth="1"/>
    <col min="6660" max="6660" width="13.42578125" style="28" customWidth="1"/>
    <col min="6661" max="6661" width="20.85546875" style="28" customWidth="1"/>
    <col min="6662" max="6663" width="16.140625" style="28" customWidth="1"/>
    <col min="6664" max="6664" width="35.7109375" style="28" customWidth="1"/>
    <col min="6665" max="6665" width="15.28515625" style="28" customWidth="1"/>
    <col min="6666" max="6666" width="34.5703125" style="28" customWidth="1"/>
    <col min="6667" max="6912" width="9.140625" style="28"/>
    <col min="6913" max="6913" width="8.7109375" style="28" customWidth="1"/>
    <col min="6914" max="6914" width="45.7109375" style="28" customWidth="1"/>
    <col min="6915" max="6915" width="13.5703125" style="28" customWidth="1"/>
    <col min="6916" max="6916" width="13.42578125" style="28" customWidth="1"/>
    <col min="6917" max="6917" width="20.85546875" style="28" customWidth="1"/>
    <col min="6918" max="6919" width="16.140625" style="28" customWidth="1"/>
    <col min="6920" max="6920" width="35.7109375" style="28" customWidth="1"/>
    <col min="6921" max="6921" width="15.28515625" style="28" customWidth="1"/>
    <col min="6922" max="6922" width="34.5703125" style="28" customWidth="1"/>
    <col min="6923" max="7168" width="9.140625" style="28"/>
    <col min="7169" max="7169" width="8.7109375" style="28" customWidth="1"/>
    <col min="7170" max="7170" width="45.7109375" style="28" customWidth="1"/>
    <col min="7171" max="7171" width="13.5703125" style="28" customWidth="1"/>
    <col min="7172" max="7172" width="13.42578125" style="28" customWidth="1"/>
    <col min="7173" max="7173" width="20.85546875" style="28" customWidth="1"/>
    <col min="7174" max="7175" width="16.140625" style="28" customWidth="1"/>
    <col min="7176" max="7176" width="35.7109375" style="28" customWidth="1"/>
    <col min="7177" max="7177" width="15.28515625" style="28" customWidth="1"/>
    <col min="7178" max="7178" width="34.5703125" style="28" customWidth="1"/>
    <col min="7179" max="7424" width="9.140625" style="28"/>
    <col min="7425" max="7425" width="8.7109375" style="28" customWidth="1"/>
    <col min="7426" max="7426" width="45.7109375" style="28" customWidth="1"/>
    <col min="7427" max="7427" width="13.5703125" style="28" customWidth="1"/>
    <col min="7428" max="7428" width="13.42578125" style="28" customWidth="1"/>
    <col min="7429" max="7429" width="20.85546875" style="28" customWidth="1"/>
    <col min="7430" max="7431" width="16.140625" style="28" customWidth="1"/>
    <col min="7432" max="7432" width="35.7109375" style="28" customWidth="1"/>
    <col min="7433" max="7433" width="15.28515625" style="28" customWidth="1"/>
    <col min="7434" max="7434" width="34.5703125" style="28" customWidth="1"/>
    <col min="7435" max="7680" width="9.140625" style="28"/>
    <col min="7681" max="7681" width="8.7109375" style="28" customWidth="1"/>
    <col min="7682" max="7682" width="45.7109375" style="28" customWidth="1"/>
    <col min="7683" max="7683" width="13.5703125" style="28" customWidth="1"/>
    <col min="7684" max="7684" width="13.42578125" style="28" customWidth="1"/>
    <col min="7685" max="7685" width="20.85546875" style="28" customWidth="1"/>
    <col min="7686" max="7687" width="16.140625" style="28" customWidth="1"/>
    <col min="7688" max="7688" width="35.7109375" style="28" customWidth="1"/>
    <col min="7689" max="7689" width="15.28515625" style="28" customWidth="1"/>
    <col min="7690" max="7690" width="34.5703125" style="28" customWidth="1"/>
    <col min="7691" max="7936" width="9.140625" style="28"/>
    <col min="7937" max="7937" width="8.7109375" style="28" customWidth="1"/>
    <col min="7938" max="7938" width="45.7109375" style="28" customWidth="1"/>
    <col min="7939" max="7939" width="13.5703125" style="28" customWidth="1"/>
    <col min="7940" max="7940" width="13.42578125" style="28" customWidth="1"/>
    <col min="7941" max="7941" width="20.85546875" style="28" customWidth="1"/>
    <col min="7942" max="7943" width="16.140625" style="28" customWidth="1"/>
    <col min="7944" max="7944" width="35.7109375" style="28" customWidth="1"/>
    <col min="7945" max="7945" width="15.28515625" style="28" customWidth="1"/>
    <col min="7946" max="7946" width="34.5703125" style="28" customWidth="1"/>
    <col min="7947" max="8192" width="9.140625" style="28"/>
    <col min="8193" max="8193" width="8.7109375" style="28" customWidth="1"/>
    <col min="8194" max="8194" width="45.7109375" style="28" customWidth="1"/>
    <col min="8195" max="8195" width="13.5703125" style="28" customWidth="1"/>
    <col min="8196" max="8196" width="13.42578125" style="28" customWidth="1"/>
    <col min="8197" max="8197" width="20.85546875" style="28" customWidth="1"/>
    <col min="8198" max="8199" width="16.140625" style="28" customWidth="1"/>
    <col min="8200" max="8200" width="35.7109375" style="28" customWidth="1"/>
    <col min="8201" max="8201" width="15.28515625" style="28" customWidth="1"/>
    <col min="8202" max="8202" width="34.5703125" style="28" customWidth="1"/>
    <col min="8203" max="8448" width="9.140625" style="28"/>
    <col min="8449" max="8449" width="8.7109375" style="28" customWidth="1"/>
    <col min="8450" max="8450" width="45.7109375" style="28" customWidth="1"/>
    <col min="8451" max="8451" width="13.5703125" style="28" customWidth="1"/>
    <col min="8452" max="8452" width="13.42578125" style="28" customWidth="1"/>
    <col min="8453" max="8453" width="20.85546875" style="28" customWidth="1"/>
    <col min="8454" max="8455" width="16.140625" style="28" customWidth="1"/>
    <col min="8456" max="8456" width="35.7109375" style="28" customWidth="1"/>
    <col min="8457" max="8457" width="15.28515625" style="28" customWidth="1"/>
    <col min="8458" max="8458" width="34.5703125" style="28" customWidth="1"/>
    <col min="8459" max="8704" width="9.140625" style="28"/>
    <col min="8705" max="8705" width="8.7109375" style="28" customWidth="1"/>
    <col min="8706" max="8706" width="45.7109375" style="28" customWidth="1"/>
    <col min="8707" max="8707" width="13.5703125" style="28" customWidth="1"/>
    <col min="8708" max="8708" width="13.42578125" style="28" customWidth="1"/>
    <col min="8709" max="8709" width="20.85546875" style="28" customWidth="1"/>
    <col min="8710" max="8711" width="16.140625" style="28" customWidth="1"/>
    <col min="8712" max="8712" width="35.7109375" style="28" customWidth="1"/>
    <col min="8713" max="8713" width="15.28515625" style="28" customWidth="1"/>
    <col min="8714" max="8714" width="34.5703125" style="28" customWidth="1"/>
    <col min="8715" max="8960" width="9.140625" style="28"/>
    <col min="8961" max="8961" width="8.7109375" style="28" customWidth="1"/>
    <col min="8962" max="8962" width="45.7109375" style="28" customWidth="1"/>
    <col min="8963" max="8963" width="13.5703125" style="28" customWidth="1"/>
    <col min="8964" max="8964" width="13.42578125" style="28" customWidth="1"/>
    <col min="8965" max="8965" width="20.85546875" style="28" customWidth="1"/>
    <col min="8966" max="8967" width="16.140625" style="28" customWidth="1"/>
    <col min="8968" max="8968" width="35.7109375" style="28" customWidth="1"/>
    <col min="8969" max="8969" width="15.28515625" style="28" customWidth="1"/>
    <col min="8970" max="8970" width="34.5703125" style="28" customWidth="1"/>
    <col min="8971" max="9216" width="9.140625" style="28"/>
    <col min="9217" max="9217" width="8.7109375" style="28" customWidth="1"/>
    <col min="9218" max="9218" width="45.7109375" style="28" customWidth="1"/>
    <col min="9219" max="9219" width="13.5703125" style="28" customWidth="1"/>
    <col min="9220" max="9220" width="13.42578125" style="28" customWidth="1"/>
    <col min="9221" max="9221" width="20.85546875" style="28" customWidth="1"/>
    <col min="9222" max="9223" width="16.140625" style="28" customWidth="1"/>
    <col min="9224" max="9224" width="35.7109375" style="28" customWidth="1"/>
    <col min="9225" max="9225" width="15.28515625" style="28" customWidth="1"/>
    <col min="9226" max="9226" width="34.5703125" style="28" customWidth="1"/>
    <col min="9227" max="9472" width="9.140625" style="28"/>
    <col min="9473" max="9473" width="8.7109375" style="28" customWidth="1"/>
    <col min="9474" max="9474" width="45.7109375" style="28" customWidth="1"/>
    <col min="9475" max="9475" width="13.5703125" style="28" customWidth="1"/>
    <col min="9476" max="9476" width="13.42578125" style="28" customWidth="1"/>
    <col min="9477" max="9477" width="20.85546875" style="28" customWidth="1"/>
    <col min="9478" max="9479" width="16.140625" style="28" customWidth="1"/>
    <col min="9480" max="9480" width="35.7109375" style="28" customWidth="1"/>
    <col min="9481" max="9481" width="15.28515625" style="28" customWidth="1"/>
    <col min="9482" max="9482" width="34.5703125" style="28" customWidth="1"/>
    <col min="9483" max="9728" width="9.140625" style="28"/>
    <col min="9729" max="9729" width="8.7109375" style="28" customWidth="1"/>
    <col min="9730" max="9730" width="45.7109375" style="28" customWidth="1"/>
    <col min="9731" max="9731" width="13.5703125" style="28" customWidth="1"/>
    <col min="9732" max="9732" width="13.42578125" style="28" customWidth="1"/>
    <col min="9733" max="9733" width="20.85546875" style="28" customWidth="1"/>
    <col min="9734" max="9735" width="16.140625" style="28" customWidth="1"/>
    <col min="9736" max="9736" width="35.7109375" style="28" customWidth="1"/>
    <col min="9737" max="9737" width="15.28515625" style="28" customWidth="1"/>
    <col min="9738" max="9738" width="34.5703125" style="28" customWidth="1"/>
    <col min="9739" max="9984" width="9.140625" style="28"/>
    <col min="9985" max="9985" width="8.7109375" style="28" customWidth="1"/>
    <col min="9986" max="9986" width="45.7109375" style="28" customWidth="1"/>
    <col min="9987" max="9987" width="13.5703125" style="28" customWidth="1"/>
    <col min="9988" max="9988" width="13.42578125" style="28" customWidth="1"/>
    <col min="9989" max="9989" width="20.85546875" style="28" customWidth="1"/>
    <col min="9990" max="9991" width="16.140625" style="28" customWidth="1"/>
    <col min="9992" max="9992" width="35.7109375" style="28" customWidth="1"/>
    <col min="9993" max="9993" width="15.28515625" style="28" customWidth="1"/>
    <col min="9994" max="9994" width="34.5703125" style="28" customWidth="1"/>
    <col min="9995" max="10240" width="9.140625" style="28"/>
    <col min="10241" max="10241" width="8.7109375" style="28" customWidth="1"/>
    <col min="10242" max="10242" width="45.7109375" style="28" customWidth="1"/>
    <col min="10243" max="10243" width="13.5703125" style="28" customWidth="1"/>
    <col min="10244" max="10244" width="13.42578125" style="28" customWidth="1"/>
    <col min="10245" max="10245" width="20.85546875" style="28" customWidth="1"/>
    <col min="10246" max="10247" width="16.140625" style="28" customWidth="1"/>
    <col min="10248" max="10248" width="35.7109375" style="28" customWidth="1"/>
    <col min="10249" max="10249" width="15.28515625" style="28" customWidth="1"/>
    <col min="10250" max="10250" width="34.5703125" style="28" customWidth="1"/>
    <col min="10251" max="10496" width="9.140625" style="28"/>
    <col min="10497" max="10497" width="8.7109375" style="28" customWidth="1"/>
    <col min="10498" max="10498" width="45.7109375" style="28" customWidth="1"/>
    <col min="10499" max="10499" width="13.5703125" style="28" customWidth="1"/>
    <col min="10500" max="10500" width="13.42578125" style="28" customWidth="1"/>
    <col min="10501" max="10501" width="20.85546875" style="28" customWidth="1"/>
    <col min="10502" max="10503" width="16.140625" style="28" customWidth="1"/>
    <col min="10504" max="10504" width="35.7109375" style="28" customWidth="1"/>
    <col min="10505" max="10505" width="15.28515625" style="28" customWidth="1"/>
    <col min="10506" max="10506" width="34.5703125" style="28" customWidth="1"/>
    <col min="10507" max="10752" width="9.140625" style="28"/>
    <col min="10753" max="10753" width="8.7109375" style="28" customWidth="1"/>
    <col min="10754" max="10754" width="45.7109375" style="28" customWidth="1"/>
    <col min="10755" max="10755" width="13.5703125" style="28" customWidth="1"/>
    <col min="10756" max="10756" width="13.42578125" style="28" customWidth="1"/>
    <col min="10757" max="10757" width="20.85546875" style="28" customWidth="1"/>
    <col min="10758" max="10759" width="16.140625" style="28" customWidth="1"/>
    <col min="10760" max="10760" width="35.7109375" style="28" customWidth="1"/>
    <col min="10761" max="10761" width="15.28515625" style="28" customWidth="1"/>
    <col min="10762" max="10762" width="34.5703125" style="28" customWidth="1"/>
    <col min="10763" max="11008" width="9.140625" style="28"/>
    <col min="11009" max="11009" width="8.7109375" style="28" customWidth="1"/>
    <col min="11010" max="11010" width="45.7109375" style="28" customWidth="1"/>
    <col min="11011" max="11011" width="13.5703125" style="28" customWidth="1"/>
    <col min="11012" max="11012" width="13.42578125" style="28" customWidth="1"/>
    <col min="11013" max="11013" width="20.85546875" style="28" customWidth="1"/>
    <col min="11014" max="11015" width="16.140625" style="28" customWidth="1"/>
    <col min="11016" max="11016" width="35.7109375" style="28" customWidth="1"/>
    <col min="11017" max="11017" width="15.28515625" style="28" customWidth="1"/>
    <col min="11018" max="11018" width="34.5703125" style="28" customWidth="1"/>
    <col min="11019" max="11264" width="9.140625" style="28"/>
    <col min="11265" max="11265" width="8.7109375" style="28" customWidth="1"/>
    <col min="11266" max="11266" width="45.7109375" style="28" customWidth="1"/>
    <col min="11267" max="11267" width="13.5703125" style="28" customWidth="1"/>
    <col min="11268" max="11268" width="13.42578125" style="28" customWidth="1"/>
    <col min="11269" max="11269" width="20.85546875" style="28" customWidth="1"/>
    <col min="11270" max="11271" width="16.140625" style="28" customWidth="1"/>
    <col min="11272" max="11272" width="35.7109375" style="28" customWidth="1"/>
    <col min="11273" max="11273" width="15.28515625" style="28" customWidth="1"/>
    <col min="11274" max="11274" width="34.5703125" style="28" customWidth="1"/>
    <col min="11275" max="11520" width="9.140625" style="28"/>
    <col min="11521" max="11521" width="8.7109375" style="28" customWidth="1"/>
    <col min="11522" max="11522" width="45.7109375" style="28" customWidth="1"/>
    <col min="11523" max="11523" width="13.5703125" style="28" customWidth="1"/>
    <col min="11524" max="11524" width="13.42578125" style="28" customWidth="1"/>
    <col min="11525" max="11525" width="20.85546875" style="28" customWidth="1"/>
    <col min="11526" max="11527" width="16.140625" style="28" customWidth="1"/>
    <col min="11528" max="11528" width="35.7109375" style="28" customWidth="1"/>
    <col min="11529" max="11529" width="15.28515625" style="28" customWidth="1"/>
    <col min="11530" max="11530" width="34.5703125" style="28" customWidth="1"/>
    <col min="11531" max="11776" width="9.140625" style="28"/>
    <col min="11777" max="11777" width="8.7109375" style="28" customWidth="1"/>
    <col min="11778" max="11778" width="45.7109375" style="28" customWidth="1"/>
    <col min="11779" max="11779" width="13.5703125" style="28" customWidth="1"/>
    <col min="11780" max="11780" width="13.42578125" style="28" customWidth="1"/>
    <col min="11781" max="11781" width="20.85546875" style="28" customWidth="1"/>
    <col min="11782" max="11783" width="16.140625" style="28" customWidth="1"/>
    <col min="11784" max="11784" width="35.7109375" style="28" customWidth="1"/>
    <col min="11785" max="11785" width="15.28515625" style="28" customWidth="1"/>
    <col min="11786" max="11786" width="34.5703125" style="28" customWidth="1"/>
    <col min="11787" max="12032" width="9.140625" style="28"/>
    <col min="12033" max="12033" width="8.7109375" style="28" customWidth="1"/>
    <col min="12034" max="12034" width="45.7109375" style="28" customWidth="1"/>
    <col min="12035" max="12035" width="13.5703125" style="28" customWidth="1"/>
    <col min="12036" max="12036" width="13.42578125" style="28" customWidth="1"/>
    <col min="12037" max="12037" width="20.85546875" style="28" customWidth="1"/>
    <col min="12038" max="12039" width="16.140625" style="28" customWidth="1"/>
    <col min="12040" max="12040" width="35.7109375" style="28" customWidth="1"/>
    <col min="12041" max="12041" width="15.28515625" style="28" customWidth="1"/>
    <col min="12042" max="12042" width="34.5703125" style="28" customWidth="1"/>
    <col min="12043" max="12288" width="9.140625" style="28"/>
    <col min="12289" max="12289" width="8.7109375" style="28" customWidth="1"/>
    <col min="12290" max="12290" width="45.7109375" style="28" customWidth="1"/>
    <col min="12291" max="12291" width="13.5703125" style="28" customWidth="1"/>
    <col min="12292" max="12292" width="13.42578125" style="28" customWidth="1"/>
    <col min="12293" max="12293" width="20.85546875" style="28" customWidth="1"/>
    <col min="12294" max="12295" width="16.140625" style="28" customWidth="1"/>
    <col min="12296" max="12296" width="35.7109375" style="28" customWidth="1"/>
    <col min="12297" max="12297" width="15.28515625" style="28" customWidth="1"/>
    <col min="12298" max="12298" width="34.5703125" style="28" customWidth="1"/>
    <col min="12299" max="12544" width="9.140625" style="28"/>
    <col min="12545" max="12545" width="8.7109375" style="28" customWidth="1"/>
    <col min="12546" max="12546" width="45.7109375" style="28" customWidth="1"/>
    <col min="12547" max="12547" width="13.5703125" style="28" customWidth="1"/>
    <col min="12548" max="12548" width="13.42578125" style="28" customWidth="1"/>
    <col min="12549" max="12549" width="20.85546875" style="28" customWidth="1"/>
    <col min="12550" max="12551" width="16.140625" style="28" customWidth="1"/>
    <col min="12552" max="12552" width="35.7109375" style="28" customWidth="1"/>
    <col min="12553" max="12553" width="15.28515625" style="28" customWidth="1"/>
    <col min="12554" max="12554" width="34.5703125" style="28" customWidth="1"/>
    <col min="12555" max="12800" width="9.140625" style="28"/>
    <col min="12801" max="12801" width="8.7109375" style="28" customWidth="1"/>
    <col min="12802" max="12802" width="45.7109375" style="28" customWidth="1"/>
    <col min="12803" max="12803" width="13.5703125" style="28" customWidth="1"/>
    <col min="12804" max="12804" width="13.42578125" style="28" customWidth="1"/>
    <col min="12805" max="12805" width="20.85546875" style="28" customWidth="1"/>
    <col min="12806" max="12807" width="16.140625" style="28" customWidth="1"/>
    <col min="12808" max="12808" width="35.7109375" style="28" customWidth="1"/>
    <col min="12809" max="12809" width="15.28515625" style="28" customWidth="1"/>
    <col min="12810" max="12810" width="34.5703125" style="28" customWidth="1"/>
    <col min="12811" max="13056" width="9.140625" style="28"/>
    <col min="13057" max="13057" width="8.7109375" style="28" customWidth="1"/>
    <col min="13058" max="13058" width="45.7109375" style="28" customWidth="1"/>
    <col min="13059" max="13059" width="13.5703125" style="28" customWidth="1"/>
    <col min="13060" max="13060" width="13.42578125" style="28" customWidth="1"/>
    <col min="13061" max="13061" width="20.85546875" style="28" customWidth="1"/>
    <col min="13062" max="13063" width="16.140625" style="28" customWidth="1"/>
    <col min="13064" max="13064" width="35.7109375" style="28" customWidth="1"/>
    <col min="13065" max="13065" width="15.28515625" style="28" customWidth="1"/>
    <col min="13066" max="13066" width="34.5703125" style="28" customWidth="1"/>
    <col min="13067" max="13312" width="9.140625" style="28"/>
    <col min="13313" max="13313" width="8.7109375" style="28" customWidth="1"/>
    <col min="13314" max="13314" width="45.7109375" style="28" customWidth="1"/>
    <col min="13315" max="13315" width="13.5703125" style="28" customWidth="1"/>
    <col min="13316" max="13316" width="13.42578125" style="28" customWidth="1"/>
    <col min="13317" max="13317" width="20.85546875" style="28" customWidth="1"/>
    <col min="13318" max="13319" width="16.140625" style="28" customWidth="1"/>
    <col min="13320" max="13320" width="35.7109375" style="28" customWidth="1"/>
    <col min="13321" max="13321" width="15.28515625" style="28" customWidth="1"/>
    <col min="13322" max="13322" width="34.5703125" style="28" customWidth="1"/>
    <col min="13323" max="13568" width="9.140625" style="28"/>
    <col min="13569" max="13569" width="8.7109375" style="28" customWidth="1"/>
    <col min="13570" max="13570" width="45.7109375" style="28" customWidth="1"/>
    <col min="13571" max="13571" width="13.5703125" style="28" customWidth="1"/>
    <col min="13572" max="13572" width="13.42578125" style="28" customWidth="1"/>
    <col min="13573" max="13573" width="20.85546875" style="28" customWidth="1"/>
    <col min="13574" max="13575" width="16.140625" style="28" customWidth="1"/>
    <col min="13576" max="13576" width="35.7109375" style="28" customWidth="1"/>
    <col min="13577" max="13577" width="15.28515625" style="28" customWidth="1"/>
    <col min="13578" max="13578" width="34.5703125" style="28" customWidth="1"/>
    <col min="13579" max="13824" width="9.140625" style="28"/>
    <col min="13825" max="13825" width="8.7109375" style="28" customWidth="1"/>
    <col min="13826" max="13826" width="45.7109375" style="28" customWidth="1"/>
    <col min="13827" max="13827" width="13.5703125" style="28" customWidth="1"/>
    <col min="13828" max="13828" width="13.42578125" style="28" customWidth="1"/>
    <col min="13829" max="13829" width="20.85546875" style="28" customWidth="1"/>
    <col min="13830" max="13831" width="16.140625" style="28" customWidth="1"/>
    <col min="13832" max="13832" width="35.7109375" style="28" customWidth="1"/>
    <col min="13833" max="13833" width="15.28515625" style="28" customWidth="1"/>
    <col min="13834" max="13834" width="34.5703125" style="28" customWidth="1"/>
    <col min="13835" max="14080" width="9.140625" style="28"/>
    <col min="14081" max="14081" width="8.7109375" style="28" customWidth="1"/>
    <col min="14082" max="14082" width="45.7109375" style="28" customWidth="1"/>
    <col min="14083" max="14083" width="13.5703125" style="28" customWidth="1"/>
    <col min="14084" max="14084" width="13.42578125" style="28" customWidth="1"/>
    <col min="14085" max="14085" width="20.85546875" style="28" customWidth="1"/>
    <col min="14086" max="14087" width="16.140625" style="28" customWidth="1"/>
    <col min="14088" max="14088" width="35.7109375" style="28" customWidth="1"/>
    <col min="14089" max="14089" width="15.28515625" style="28" customWidth="1"/>
    <col min="14090" max="14090" width="34.5703125" style="28" customWidth="1"/>
    <col min="14091" max="14336" width="9.140625" style="28"/>
    <col min="14337" max="14337" width="8.7109375" style="28" customWidth="1"/>
    <col min="14338" max="14338" width="45.7109375" style="28" customWidth="1"/>
    <col min="14339" max="14339" width="13.5703125" style="28" customWidth="1"/>
    <col min="14340" max="14340" width="13.42578125" style="28" customWidth="1"/>
    <col min="14341" max="14341" width="20.85546875" style="28" customWidth="1"/>
    <col min="14342" max="14343" width="16.140625" style="28" customWidth="1"/>
    <col min="14344" max="14344" width="35.7109375" style="28" customWidth="1"/>
    <col min="14345" max="14345" width="15.28515625" style="28" customWidth="1"/>
    <col min="14346" max="14346" width="34.5703125" style="28" customWidth="1"/>
    <col min="14347" max="14592" width="9.140625" style="28"/>
    <col min="14593" max="14593" width="8.7109375" style="28" customWidth="1"/>
    <col min="14594" max="14594" width="45.7109375" style="28" customWidth="1"/>
    <col min="14595" max="14595" width="13.5703125" style="28" customWidth="1"/>
    <col min="14596" max="14596" width="13.42578125" style="28" customWidth="1"/>
    <col min="14597" max="14597" width="20.85546875" style="28" customWidth="1"/>
    <col min="14598" max="14599" width="16.140625" style="28" customWidth="1"/>
    <col min="14600" max="14600" width="35.7109375" style="28" customWidth="1"/>
    <col min="14601" max="14601" width="15.28515625" style="28" customWidth="1"/>
    <col min="14602" max="14602" width="34.5703125" style="28" customWidth="1"/>
    <col min="14603" max="14848" width="9.140625" style="28"/>
    <col min="14849" max="14849" width="8.7109375" style="28" customWidth="1"/>
    <col min="14850" max="14850" width="45.7109375" style="28" customWidth="1"/>
    <col min="14851" max="14851" width="13.5703125" style="28" customWidth="1"/>
    <col min="14852" max="14852" width="13.42578125" style="28" customWidth="1"/>
    <col min="14853" max="14853" width="20.85546875" style="28" customWidth="1"/>
    <col min="14854" max="14855" width="16.140625" style="28" customWidth="1"/>
    <col min="14856" max="14856" width="35.7109375" style="28" customWidth="1"/>
    <col min="14857" max="14857" width="15.28515625" style="28" customWidth="1"/>
    <col min="14858" max="14858" width="34.5703125" style="28" customWidth="1"/>
    <col min="14859" max="15104" width="9.140625" style="28"/>
    <col min="15105" max="15105" width="8.7109375" style="28" customWidth="1"/>
    <col min="15106" max="15106" width="45.7109375" style="28" customWidth="1"/>
    <col min="15107" max="15107" width="13.5703125" style="28" customWidth="1"/>
    <col min="15108" max="15108" width="13.42578125" style="28" customWidth="1"/>
    <col min="15109" max="15109" width="20.85546875" style="28" customWidth="1"/>
    <col min="15110" max="15111" width="16.140625" style="28" customWidth="1"/>
    <col min="15112" max="15112" width="35.7109375" style="28" customWidth="1"/>
    <col min="15113" max="15113" width="15.28515625" style="28" customWidth="1"/>
    <col min="15114" max="15114" width="34.5703125" style="28" customWidth="1"/>
    <col min="15115" max="15360" width="9.140625" style="28"/>
    <col min="15361" max="15361" width="8.7109375" style="28" customWidth="1"/>
    <col min="15362" max="15362" width="45.7109375" style="28" customWidth="1"/>
    <col min="15363" max="15363" width="13.5703125" style="28" customWidth="1"/>
    <col min="15364" max="15364" width="13.42578125" style="28" customWidth="1"/>
    <col min="15365" max="15365" width="20.85546875" style="28" customWidth="1"/>
    <col min="15366" max="15367" width="16.140625" style="28" customWidth="1"/>
    <col min="15368" max="15368" width="35.7109375" style="28" customWidth="1"/>
    <col min="15369" max="15369" width="15.28515625" style="28" customWidth="1"/>
    <col min="15370" max="15370" width="34.5703125" style="28" customWidth="1"/>
    <col min="15371" max="15616" width="9.140625" style="28"/>
    <col min="15617" max="15617" width="8.7109375" style="28" customWidth="1"/>
    <col min="15618" max="15618" width="45.7109375" style="28" customWidth="1"/>
    <col min="15619" max="15619" width="13.5703125" style="28" customWidth="1"/>
    <col min="15620" max="15620" width="13.42578125" style="28" customWidth="1"/>
    <col min="15621" max="15621" width="20.85546875" style="28" customWidth="1"/>
    <col min="15622" max="15623" width="16.140625" style="28" customWidth="1"/>
    <col min="15624" max="15624" width="35.7109375" style="28" customWidth="1"/>
    <col min="15625" max="15625" width="15.28515625" style="28" customWidth="1"/>
    <col min="15626" max="15626" width="34.5703125" style="28" customWidth="1"/>
    <col min="15627" max="15872" width="9.140625" style="28"/>
    <col min="15873" max="15873" width="8.7109375" style="28" customWidth="1"/>
    <col min="15874" max="15874" width="45.7109375" style="28" customWidth="1"/>
    <col min="15875" max="15875" width="13.5703125" style="28" customWidth="1"/>
    <col min="15876" max="15876" width="13.42578125" style="28" customWidth="1"/>
    <col min="15877" max="15877" width="20.85546875" style="28" customWidth="1"/>
    <col min="15878" max="15879" width="16.140625" style="28" customWidth="1"/>
    <col min="15880" max="15880" width="35.7109375" style="28" customWidth="1"/>
    <col min="15881" max="15881" width="15.28515625" style="28" customWidth="1"/>
    <col min="15882" max="15882" width="34.5703125" style="28" customWidth="1"/>
    <col min="15883" max="16128" width="9.140625" style="28"/>
    <col min="16129" max="16129" width="8.7109375" style="28" customWidth="1"/>
    <col min="16130" max="16130" width="45.7109375" style="28" customWidth="1"/>
    <col min="16131" max="16131" width="13.5703125" style="28" customWidth="1"/>
    <col min="16132" max="16132" width="13.42578125" style="28" customWidth="1"/>
    <col min="16133" max="16133" width="20.85546875" style="28" customWidth="1"/>
    <col min="16134" max="16135" width="16.140625" style="28" customWidth="1"/>
    <col min="16136" max="16136" width="35.7109375" style="28" customWidth="1"/>
    <col min="16137" max="16137" width="15.28515625" style="28" customWidth="1"/>
    <col min="16138" max="16138" width="34.5703125" style="28" customWidth="1"/>
    <col min="16139" max="16384" width="9.140625" style="28"/>
  </cols>
  <sheetData>
    <row r="1" spans="1:10" ht="18.75" x14ac:dyDescent="0.3">
      <c r="A1" s="286"/>
      <c r="B1" s="105"/>
      <c r="C1" s="105"/>
      <c r="D1" s="105"/>
      <c r="E1" s="105"/>
      <c r="F1" s="105"/>
      <c r="G1" s="105"/>
      <c r="H1" s="2541" t="s">
        <v>262</v>
      </c>
      <c r="I1" s="2541"/>
      <c r="J1" s="2541"/>
    </row>
    <row r="2" spans="1:10" ht="18" customHeight="1" x14ac:dyDescent="0.3">
      <c r="A2" s="286"/>
      <c r="B2" s="105"/>
      <c r="C2" s="105"/>
      <c r="D2" s="105"/>
      <c r="E2" s="105"/>
      <c r="F2" s="105"/>
      <c r="G2" s="105"/>
      <c r="H2" s="2829" t="s">
        <v>263</v>
      </c>
      <c r="I2" s="2829"/>
      <c r="J2" s="2829"/>
    </row>
    <row r="3" spans="1:10" ht="18.75" x14ac:dyDescent="0.3">
      <c r="A3" s="2828" t="s">
        <v>606</v>
      </c>
      <c r="B3" s="2828"/>
      <c r="C3" s="2828"/>
      <c r="D3" s="2828"/>
      <c r="E3" s="2828"/>
      <c r="F3" s="2828"/>
      <c r="G3" s="2828"/>
      <c r="H3" s="2828"/>
      <c r="I3" s="2828"/>
      <c r="J3" s="2828"/>
    </row>
    <row r="4" spans="1:10" ht="18.75" x14ac:dyDescent="0.3">
      <c r="A4" s="2828" t="s">
        <v>264</v>
      </c>
      <c r="B4" s="2828"/>
      <c r="C4" s="2828"/>
      <c r="D4" s="2828"/>
      <c r="E4" s="2828"/>
      <c r="F4" s="2828"/>
      <c r="G4" s="2828"/>
      <c r="H4" s="2828"/>
      <c r="I4" s="2828"/>
      <c r="J4" s="2828"/>
    </row>
    <row r="5" spans="1:10" ht="18.75" x14ac:dyDescent="0.3">
      <c r="A5" s="2828" t="s">
        <v>399</v>
      </c>
      <c r="B5" s="2828"/>
      <c r="C5" s="2828"/>
      <c r="D5" s="2828"/>
      <c r="E5" s="2828"/>
      <c r="F5" s="2828"/>
      <c r="G5" s="2828"/>
      <c r="H5" s="2828"/>
      <c r="I5" s="2828"/>
      <c r="J5" s="2828"/>
    </row>
    <row r="6" spans="1:10" ht="18.75" x14ac:dyDescent="0.3">
      <c r="A6" s="2828" t="s">
        <v>1717</v>
      </c>
      <c r="B6" s="2828"/>
      <c r="C6" s="2828"/>
      <c r="D6" s="2828"/>
      <c r="E6" s="2828"/>
      <c r="F6" s="2828"/>
      <c r="G6" s="2828"/>
      <c r="H6" s="2828"/>
      <c r="I6" s="2828"/>
      <c r="J6" s="2828"/>
    </row>
    <row r="7" spans="1:10" ht="18.75" hidden="1" x14ac:dyDescent="0.3">
      <c r="A7" s="286" t="s">
        <v>265</v>
      </c>
      <c r="B7" s="105"/>
      <c r="C7" s="105"/>
      <c r="D7" s="105"/>
      <c r="E7" s="105"/>
      <c r="F7" s="105"/>
      <c r="G7" s="105"/>
      <c r="H7" s="287"/>
      <c r="I7" s="105"/>
      <c r="J7" s="287"/>
    </row>
    <row r="8" spans="1:10" ht="18.75" hidden="1" x14ac:dyDescent="0.3">
      <c r="A8" s="286"/>
      <c r="B8" s="105"/>
      <c r="C8" s="105"/>
      <c r="D8" s="105"/>
      <c r="E8" s="105"/>
      <c r="F8" s="105"/>
      <c r="G8" s="105"/>
      <c r="H8" s="287"/>
      <c r="I8" s="105"/>
      <c r="J8" s="287"/>
    </row>
    <row r="9" spans="1:10" ht="18.75" x14ac:dyDescent="0.3">
      <c r="A9" s="286"/>
      <c r="B9" s="105"/>
      <c r="C9" s="105"/>
      <c r="D9" s="105"/>
      <c r="E9" s="105"/>
      <c r="F9" s="105"/>
      <c r="G9" s="105"/>
      <c r="H9" s="287"/>
      <c r="I9" s="105"/>
      <c r="J9" s="287"/>
    </row>
    <row r="10" spans="1:10" ht="52.5" customHeight="1" x14ac:dyDescent="0.25">
      <c r="A10" s="2830" t="s">
        <v>1</v>
      </c>
      <c r="B10" s="2830" t="s">
        <v>266</v>
      </c>
      <c r="C10" s="2830" t="s">
        <v>267</v>
      </c>
      <c r="D10" s="2830"/>
      <c r="E10" s="2830" t="s">
        <v>268</v>
      </c>
      <c r="F10" s="2830" t="s">
        <v>1505</v>
      </c>
      <c r="G10" s="2830"/>
      <c r="H10" s="2095" t="s">
        <v>269</v>
      </c>
      <c r="I10" s="2830" t="s">
        <v>4</v>
      </c>
      <c r="J10" s="2830" t="s">
        <v>270</v>
      </c>
    </row>
    <row r="11" spans="1:10" ht="232.5" customHeight="1" x14ac:dyDescent="0.25">
      <c r="A11" s="2830"/>
      <c r="B11" s="2830"/>
      <c r="C11" s="179" t="s">
        <v>271</v>
      </c>
      <c r="D11" s="179" t="s">
        <v>272</v>
      </c>
      <c r="E11" s="2830"/>
      <c r="F11" s="1265" t="s">
        <v>271</v>
      </c>
      <c r="G11" s="179" t="s">
        <v>272</v>
      </c>
      <c r="H11" s="2097"/>
      <c r="I11" s="2830"/>
      <c r="J11" s="2830"/>
    </row>
    <row r="12" spans="1:10" s="30" customFormat="1" ht="21.75" customHeight="1" x14ac:dyDescent="0.25">
      <c r="A12" s="288">
        <v>1</v>
      </c>
      <c r="B12" s="288">
        <v>2</v>
      </c>
      <c r="C12" s="288">
        <v>3</v>
      </c>
      <c r="D12" s="288"/>
      <c r="E12" s="288">
        <v>4</v>
      </c>
      <c r="F12" s="288">
        <v>5</v>
      </c>
      <c r="G12" s="288">
        <v>6</v>
      </c>
      <c r="H12" s="288">
        <v>7</v>
      </c>
      <c r="I12" s="288">
        <v>8</v>
      </c>
      <c r="J12" s="288">
        <v>9</v>
      </c>
    </row>
    <row r="13" spans="1:10" s="30" customFormat="1" ht="17.25" hidden="1" customHeight="1" x14ac:dyDescent="0.25">
      <c r="A13" s="2815" t="s">
        <v>9</v>
      </c>
      <c r="B13" s="2814" t="s">
        <v>786</v>
      </c>
      <c r="C13" s="2813">
        <v>510</v>
      </c>
      <c r="D13" s="2813" t="s">
        <v>250</v>
      </c>
      <c r="E13" s="289" t="s">
        <v>15</v>
      </c>
      <c r="F13" s="290">
        <f>F15+F14</f>
        <v>70000</v>
      </c>
      <c r="G13" s="290">
        <f>G15</f>
        <v>0</v>
      </c>
      <c r="H13" s="2827" t="s">
        <v>787</v>
      </c>
      <c r="I13" s="181">
        <f t="shared" ref="I13:I18" si="0">G13/F13*100</f>
        <v>0</v>
      </c>
      <c r="J13" s="2820" t="s">
        <v>792</v>
      </c>
    </row>
    <row r="14" spans="1:10" s="30" customFormat="1" ht="75" hidden="1" x14ac:dyDescent="0.25">
      <c r="A14" s="2815"/>
      <c r="B14" s="2814"/>
      <c r="C14" s="2813"/>
      <c r="D14" s="2813"/>
      <c r="E14" s="289" t="s">
        <v>16</v>
      </c>
      <c r="F14" s="545">
        <v>66500</v>
      </c>
      <c r="G14" s="290">
        <v>0</v>
      </c>
      <c r="H14" s="2827"/>
      <c r="I14" s="181">
        <v>0</v>
      </c>
      <c r="J14" s="2820"/>
    </row>
    <row r="15" spans="1:10" ht="75" hidden="1" customHeight="1" x14ac:dyDescent="0.25">
      <c r="A15" s="2815"/>
      <c r="B15" s="2814"/>
      <c r="C15" s="2813"/>
      <c r="D15" s="2813"/>
      <c r="E15" s="289" t="s">
        <v>19</v>
      </c>
      <c r="F15" s="545">
        <v>3500</v>
      </c>
      <c r="G15" s="281">
        <v>0</v>
      </c>
      <c r="H15" s="2827"/>
      <c r="I15" s="181">
        <f t="shared" si="0"/>
        <v>0</v>
      </c>
      <c r="J15" s="2820"/>
    </row>
    <row r="16" spans="1:10" ht="18.75" hidden="1" customHeight="1" x14ac:dyDescent="0.25">
      <c r="A16" s="2815" t="s">
        <v>12</v>
      </c>
      <c r="B16" s="2814" t="s">
        <v>788</v>
      </c>
      <c r="C16" s="2811">
        <v>250</v>
      </c>
      <c r="D16" s="2811" t="str">
        <f>D13</f>
        <v>-</v>
      </c>
      <c r="E16" s="289" t="s">
        <v>15</v>
      </c>
      <c r="F16" s="545">
        <f>F17+F18</f>
        <v>100000</v>
      </c>
      <c r="G16" s="181">
        <f>G17+G18</f>
        <v>6.1</v>
      </c>
      <c r="H16" s="2827" t="s">
        <v>789</v>
      </c>
      <c r="I16" s="181">
        <f t="shared" si="0"/>
        <v>6.0999999999999995E-3</v>
      </c>
      <c r="J16" s="2820" t="s">
        <v>790</v>
      </c>
    </row>
    <row r="17" spans="1:10" ht="72" hidden="1" customHeight="1" x14ac:dyDescent="0.25">
      <c r="A17" s="2815"/>
      <c r="B17" s="2814"/>
      <c r="C17" s="2819"/>
      <c r="D17" s="2819"/>
      <c r="E17" s="289" t="s">
        <v>16</v>
      </c>
      <c r="F17" s="545">
        <v>61000</v>
      </c>
      <c r="G17" s="180">
        <v>0</v>
      </c>
      <c r="H17" s="2827"/>
      <c r="I17" s="180">
        <f t="shared" si="0"/>
        <v>0</v>
      </c>
      <c r="J17" s="2820"/>
    </row>
    <row r="18" spans="1:10" ht="73.5" hidden="1" customHeight="1" x14ac:dyDescent="0.25">
      <c r="A18" s="2815"/>
      <c r="B18" s="2814"/>
      <c r="C18" s="2812"/>
      <c r="D18" s="2812"/>
      <c r="E18" s="289" t="s">
        <v>19</v>
      </c>
      <c r="F18" s="545">
        <v>39000</v>
      </c>
      <c r="G18" s="180">
        <v>6.1</v>
      </c>
      <c r="H18" s="2827"/>
      <c r="I18" s="180">
        <f t="shared" si="0"/>
        <v>1.5641025641025638E-2</v>
      </c>
      <c r="J18" s="2820"/>
    </row>
    <row r="19" spans="1:10" ht="14.25" hidden="1" customHeight="1" x14ac:dyDescent="0.3">
      <c r="A19" s="2807" t="s">
        <v>14</v>
      </c>
      <c r="B19" s="2809" t="s">
        <v>791</v>
      </c>
      <c r="C19" s="2811">
        <v>250</v>
      </c>
      <c r="D19" s="2813" t="str">
        <f>D16</f>
        <v>-</v>
      </c>
      <c r="E19" s="509" t="s">
        <v>15</v>
      </c>
      <c r="F19" s="545">
        <f>F20+F21</f>
        <v>215042.79</v>
      </c>
      <c r="G19" s="180">
        <f>G20+G21</f>
        <v>0</v>
      </c>
      <c r="H19" s="2827" t="s">
        <v>787</v>
      </c>
      <c r="I19" s="180">
        <v>0</v>
      </c>
      <c r="J19" s="2820" t="s">
        <v>792</v>
      </c>
    </row>
    <row r="20" spans="1:10" ht="75" hidden="1" x14ac:dyDescent="0.25">
      <c r="A20" s="2817"/>
      <c r="B20" s="2818"/>
      <c r="C20" s="2819"/>
      <c r="D20" s="2813"/>
      <c r="E20" s="289" t="s">
        <v>16</v>
      </c>
      <c r="F20" s="545">
        <v>127821.21</v>
      </c>
      <c r="G20" s="180">
        <v>0</v>
      </c>
      <c r="H20" s="2827"/>
      <c r="I20" s="180">
        <v>0</v>
      </c>
      <c r="J20" s="2820"/>
    </row>
    <row r="21" spans="1:10" ht="93.75" hidden="1" x14ac:dyDescent="0.25">
      <c r="A21" s="2808"/>
      <c r="B21" s="2810"/>
      <c r="C21" s="2812"/>
      <c r="D21" s="2813"/>
      <c r="E21" s="289" t="s">
        <v>19</v>
      </c>
      <c r="F21" s="545">
        <v>87221.58</v>
      </c>
      <c r="G21" s="180">
        <v>0</v>
      </c>
      <c r="H21" s="2827"/>
      <c r="I21" s="180">
        <v>0</v>
      </c>
      <c r="J21" s="2820"/>
    </row>
    <row r="22" spans="1:10" ht="18.75" hidden="1" customHeight="1" x14ac:dyDescent="0.25">
      <c r="A22" s="2807" t="s">
        <v>114</v>
      </c>
      <c r="B22" s="2809" t="s">
        <v>793</v>
      </c>
      <c r="C22" s="2811">
        <v>320</v>
      </c>
      <c r="D22" s="2813" t="str">
        <f>D19</f>
        <v>-</v>
      </c>
      <c r="E22" s="289" t="s">
        <v>15</v>
      </c>
      <c r="F22" s="545">
        <f>F23+F24</f>
        <v>212673</v>
      </c>
      <c r="G22" s="180">
        <f>G23+G24</f>
        <v>0</v>
      </c>
      <c r="H22" s="2827" t="s">
        <v>794</v>
      </c>
      <c r="I22" s="180">
        <v>0</v>
      </c>
      <c r="J22" s="2820" t="s">
        <v>795</v>
      </c>
    </row>
    <row r="23" spans="1:10" ht="75" hidden="1" x14ac:dyDescent="0.25">
      <c r="A23" s="2817"/>
      <c r="B23" s="2818"/>
      <c r="C23" s="2819"/>
      <c r="D23" s="2813"/>
      <c r="E23" s="289" t="s">
        <v>16</v>
      </c>
      <c r="F23" s="545">
        <v>202040</v>
      </c>
      <c r="G23" s="180">
        <v>0</v>
      </c>
      <c r="H23" s="2827"/>
      <c r="I23" s="180">
        <v>0</v>
      </c>
      <c r="J23" s="2820"/>
    </row>
    <row r="24" spans="1:10" ht="93.75" hidden="1" x14ac:dyDescent="0.25">
      <c r="A24" s="2808"/>
      <c r="B24" s="2810"/>
      <c r="C24" s="2812"/>
      <c r="D24" s="2813"/>
      <c r="E24" s="289" t="s">
        <v>19</v>
      </c>
      <c r="F24" s="545">
        <v>10633</v>
      </c>
      <c r="G24" s="180">
        <v>0</v>
      </c>
      <c r="H24" s="2827"/>
      <c r="I24" s="180">
        <v>0</v>
      </c>
      <c r="J24" s="2820"/>
    </row>
    <row r="25" spans="1:10" ht="18.75" hidden="1" customHeight="1" x14ac:dyDescent="0.25">
      <c r="A25" s="2807" t="s">
        <v>121</v>
      </c>
      <c r="B25" s="2809" t="s">
        <v>411</v>
      </c>
      <c r="C25" s="2811">
        <v>290</v>
      </c>
      <c r="D25" s="2813" t="str">
        <f>D22</f>
        <v>-</v>
      </c>
      <c r="E25" s="289" t="s">
        <v>15</v>
      </c>
      <c r="F25" s="545">
        <f>F26+F27</f>
        <v>267913.64</v>
      </c>
      <c r="G25" s="180">
        <f>G26+G27</f>
        <v>57847.09</v>
      </c>
      <c r="H25" s="2827" t="s">
        <v>796</v>
      </c>
      <c r="I25" s="180">
        <f>G25/F25*100</f>
        <v>21.591692755919407</v>
      </c>
      <c r="J25" s="2820"/>
    </row>
    <row r="26" spans="1:10" ht="75" hidden="1" x14ac:dyDescent="0.25">
      <c r="A26" s="2817"/>
      <c r="B26" s="2818"/>
      <c r="C26" s="2819"/>
      <c r="D26" s="2813"/>
      <c r="E26" s="289" t="s">
        <v>16</v>
      </c>
      <c r="F26" s="545">
        <v>247051.56</v>
      </c>
      <c r="G26" s="180">
        <v>54954.74</v>
      </c>
      <c r="H26" s="2827"/>
      <c r="I26" s="180">
        <f t="shared" ref="I26:I27" si="1">G26/F26*100</f>
        <v>22.244239218728268</v>
      </c>
      <c r="J26" s="2820"/>
    </row>
    <row r="27" spans="1:10" ht="72.75" hidden="1" customHeight="1" x14ac:dyDescent="0.25">
      <c r="A27" s="2808"/>
      <c r="B27" s="2810"/>
      <c r="C27" s="2812"/>
      <c r="D27" s="2813"/>
      <c r="E27" s="289" t="s">
        <v>19</v>
      </c>
      <c r="F27" s="545">
        <v>20862.080000000002</v>
      </c>
      <c r="G27" s="180">
        <v>2892.35</v>
      </c>
      <c r="H27" s="2827"/>
      <c r="I27" s="180">
        <f t="shared" si="1"/>
        <v>13.864149691689418</v>
      </c>
      <c r="J27" s="2820"/>
    </row>
    <row r="28" spans="1:10" ht="26.25" hidden="1" customHeight="1" x14ac:dyDescent="0.25">
      <c r="A28" s="2807" t="s">
        <v>125</v>
      </c>
      <c r="B28" s="2809" t="s">
        <v>797</v>
      </c>
      <c r="C28" s="2811">
        <v>400</v>
      </c>
      <c r="D28" s="2811"/>
      <c r="E28" s="289" t="s">
        <v>15</v>
      </c>
      <c r="F28" s="545">
        <f>F29</f>
        <v>10000</v>
      </c>
      <c r="G28" s="180">
        <v>0</v>
      </c>
      <c r="H28" s="2807"/>
      <c r="I28" s="180">
        <v>0</v>
      </c>
      <c r="J28" s="2820" t="s">
        <v>1016</v>
      </c>
    </row>
    <row r="29" spans="1:10" ht="80.25" hidden="1" customHeight="1" x14ac:dyDescent="0.25">
      <c r="A29" s="2808"/>
      <c r="B29" s="2810"/>
      <c r="C29" s="2812"/>
      <c r="D29" s="2812"/>
      <c r="E29" s="289" t="s">
        <v>19</v>
      </c>
      <c r="F29" s="545">
        <v>10000</v>
      </c>
      <c r="G29" s="180">
        <v>0</v>
      </c>
      <c r="H29" s="2808"/>
      <c r="I29" s="180">
        <v>0</v>
      </c>
      <c r="J29" s="2820"/>
    </row>
    <row r="30" spans="1:10" ht="28.5" hidden="1" customHeight="1" x14ac:dyDescent="0.25">
      <c r="A30" s="2807" t="s">
        <v>130</v>
      </c>
      <c r="B30" s="2821" t="s">
        <v>798</v>
      </c>
      <c r="C30" s="2824"/>
      <c r="D30" s="2811"/>
      <c r="E30" s="289" t="s">
        <v>15</v>
      </c>
      <c r="F30" s="545">
        <f>F31</f>
        <v>10538.55</v>
      </c>
      <c r="G30" s="180">
        <f>G31</f>
        <v>6.1</v>
      </c>
      <c r="H30" s="2827" t="s">
        <v>799</v>
      </c>
      <c r="I30" s="180">
        <f>G30/F30*100</f>
        <v>5.7882725801936701E-2</v>
      </c>
      <c r="J30" s="2820" t="s">
        <v>792</v>
      </c>
    </row>
    <row r="31" spans="1:10" ht="84" hidden="1" customHeight="1" x14ac:dyDescent="0.25">
      <c r="A31" s="2808"/>
      <c r="B31" s="2823"/>
      <c r="C31" s="2826"/>
      <c r="D31" s="2812"/>
      <c r="E31" s="289" t="s">
        <v>19</v>
      </c>
      <c r="F31" s="545">
        <v>10538.55</v>
      </c>
      <c r="G31" s="180">
        <v>6.1</v>
      </c>
      <c r="H31" s="2827"/>
      <c r="I31" s="180">
        <f>G31/F31*100</f>
        <v>5.7882725801936701E-2</v>
      </c>
      <c r="J31" s="2820"/>
    </row>
    <row r="32" spans="1:10" ht="31.5" hidden="1" customHeight="1" x14ac:dyDescent="0.25">
      <c r="A32" s="2807" t="s">
        <v>135</v>
      </c>
      <c r="B32" s="2821" t="s">
        <v>442</v>
      </c>
      <c r="C32" s="2824" t="s">
        <v>800</v>
      </c>
      <c r="D32" s="2811"/>
      <c r="E32" s="289" t="s">
        <v>15</v>
      </c>
      <c r="F32" s="545">
        <f>F33+F34</f>
        <v>302500</v>
      </c>
      <c r="G32" s="180">
        <f>G34</f>
        <v>41</v>
      </c>
      <c r="H32" s="2821" t="s">
        <v>801</v>
      </c>
      <c r="I32" s="180">
        <f>G32/F32*100</f>
        <v>1.3553719008264464E-2</v>
      </c>
      <c r="J32" s="2820" t="s">
        <v>802</v>
      </c>
    </row>
    <row r="33" spans="1:11" ht="79.5" hidden="1" customHeight="1" x14ac:dyDescent="0.25">
      <c r="A33" s="2817"/>
      <c r="B33" s="2822"/>
      <c r="C33" s="2825"/>
      <c r="D33" s="2819"/>
      <c r="E33" s="289" t="s">
        <v>16</v>
      </c>
      <c r="F33" s="545">
        <v>189062.5</v>
      </c>
      <c r="G33" s="180">
        <v>0</v>
      </c>
      <c r="H33" s="2822"/>
      <c r="I33" s="180">
        <f t="shared" ref="I33:I34" si="2">G33/F33*100</f>
        <v>0</v>
      </c>
      <c r="J33" s="2820"/>
    </row>
    <row r="34" spans="1:11" ht="96.75" hidden="1" customHeight="1" x14ac:dyDescent="0.25">
      <c r="A34" s="2808"/>
      <c r="B34" s="2823"/>
      <c r="C34" s="2826"/>
      <c r="D34" s="2812"/>
      <c r="E34" s="289" t="s">
        <v>19</v>
      </c>
      <c r="F34" s="545">
        <v>113437.5</v>
      </c>
      <c r="G34" s="180">
        <v>41</v>
      </c>
      <c r="H34" s="2823"/>
      <c r="I34" s="180">
        <f t="shared" si="2"/>
        <v>3.6143250688705233E-2</v>
      </c>
      <c r="J34" s="2820"/>
    </row>
    <row r="35" spans="1:11" ht="24" hidden="1" customHeight="1" x14ac:dyDescent="0.25">
      <c r="A35" s="2807" t="s">
        <v>143</v>
      </c>
      <c r="B35" s="2809" t="s">
        <v>803</v>
      </c>
      <c r="C35" s="2811">
        <v>200</v>
      </c>
      <c r="D35" s="2811" t="s">
        <v>250</v>
      </c>
      <c r="E35" s="289" t="s">
        <v>15</v>
      </c>
      <c r="F35" s="545">
        <f>F37+F36</f>
        <v>440000</v>
      </c>
      <c r="G35" s="180">
        <f>G37+G36</f>
        <v>39063.199999999997</v>
      </c>
      <c r="H35" s="2821" t="s">
        <v>654</v>
      </c>
      <c r="I35" s="180">
        <f t="shared" ref="I35:I41" si="3">G35/F35*100</f>
        <v>8.8780000000000001</v>
      </c>
      <c r="J35" s="2426"/>
    </row>
    <row r="36" spans="1:11" ht="79.5" hidden="1" customHeight="1" x14ac:dyDescent="0.25">
      <c r="A36" s="2817"/>
      <c r="B36" s="2818"/>
      <c r="C36" s="2819"/>
      <c r="D36" s="2819"/>
      <c r="E36" s="289" t="s">
        <v>16</v>
      </c>
      <c r="F36" s="545">
        <v>271920</v>
      </c>
      <c r="G36" s="180">
        <v>24141.1</v>
      </c>
      <c r="H36" s="2822"/>
      <c r="I36" s="180">
        <f t="shared" si="3"/>
        <v>8.8780155928214164</v>
      </c>
      <c r="J36" s="2831"/>
    </row>
    <row r="37" spans="1:11" ht="82.5" hidden="1" customHeight="1" x14ac:dyDescent="0.25">
      <c r="A37" s="2808"/>
      <c r="B37" s="2810"/>
      <c r="C37" s="2812"/>
      <c r="D37" s="2812"/>
      <c r="E37" s="289" t="s">
        <v>19</v>
      </c>
      <c r="F37" s="545">
        <v>168080</v>
      </c>
      <c r="G37" s="180">
        <v>14922.1</v>
      </c>
      <c r="H37" s="2823"/>
      <c r="I37" s="180">
        <f t="shared" si="3"/>
        <v>8.8779747739171828</v>
      </c>
      <c r="J37" s="2427"/>
    </row>
    <row r="38" spans="1:11" ht="31.5" hidden="1" customHeight="1" x14ac:dyDescent="0.25">
      <c r="A38" s="2815" t="s">
        <v>150</v>
      </c>
      <c r="B38" s="2814" t="s">
        <v>441</v>
      </c>
      <c r="C38" s="2813">
        <v>1100</v>
      </c>
      <c r="D38" s="2813" t="s">
        <v>250</v>
      </c>
      <c r="E38" s="289" t="s">
        <v>15</v>
      </c>
      <c r="F38" s="545">
        <f>F41+F40+F39</f>
        <v>760012</v>
      </c>
      <c r="G38" s="180">
        <f>G41+G40+G39</f>
        <v>40369.9</v>
      </c>
      <c r="H38" s="2827" t="s">
        <v>656</v>
      </c>
      <c r="I38" s="180">
        <f t="shared" si="3"/>
        <v>5.3117450777092996</v>
      </c>
      <c r="J38" s="2820" t="s">
        <v>655</v>
      </c>
    </row>
    <row r="39" spans="1:11" ht="60" hidden="1" customHeight="1" x14ac:dyDescent="0.25">
      <c r="A39" s="2815"/>
      <c r="B39" s="2814"/>
      <c r="C39" s="2813"/>
      <c r="D39" s="2813"/>
      <c r="E39" s="289" t="s">
        <v>18</v>
      </c>
      <c r="F39" s="545">
        <v>147402</v>
      </c>
      <c r="G39" s="180">
        <v>14463.7</v>
      </c>
      <c r="H39" s="2827"/>
      <c r="I39" s="180">
        <f t="shared" si="3"/>
        <v>9.8124177419573684</v>
      </c>
      <c r="J39" s="2820"/>
    </row>
    <row r="40" spans="1:11" ht="79.5" hidden="1" customHeight="1" x14ac:dyDescent="0.25">
      <c r="A40" s="2815"/>
      <c r="B40" s="2814"/>
      <c r="C40" s="2813"/>
      <c r="D40" s="2813"/>
      <c r="E40" s="289" t="s">
        <v>16</v>
      </c>
      <c r="F40" s="545">
        <v>382627.8</v>
      </c>
      <c r="G40" s="180">
        <v>13324.1</v>
      </c>
      <c r="H40" s="2827"/>
      <c r="I40" s="180">
        <f t="shared" si="3"/>
        <v>3.4822613516320566</v>
      </c>
      <c r="J40" s="2820"/>
    </row>
    <row r="41" spans="1:11" ht="78.75" hidden="1" customHeight="1" x14ac:dyDescent="0.25">
      <c r="A41" s="2815"/>
      <c r="B41" s="2814"/>
      <c r="C41" s="2813"/>
      <c r="D41" s="2813"/>
      <c r="E41" s="289" t="s">
        <v>19</v>
      </c>
      <c r="F41" s="545">
        <v>229982.2</v>
      </c>
      <c r="G41" s="180">
        <v>12582.1</v>
      </c>
      <c r="H41" s="2827"/>
      <c r="I41" s="180">
        <f t="shared" si="3"/>
        <v>5.4709016610850751</v>
      </c>
      <c r="J41" s="2820"/>
    </row>
    <row r="42" spans="1:11" ht="117.75" hidden="1" customHeight="1" x14ac:dyDescent="0.25">
      <c r="A42" s="291" t="s">
        <v>156</v>
      </c>
      <c r="B42" s="294" t="s">
        <v>412</v>
      </c>
      <c r="C42" s="292" t="s">
        <v>804</v>
      </c>
      <c r="D42" s="292" t="s">
        <v>250</v>
      </c>
      <c r="E42" s="295" t="s">
        <v>19</v>
      </c>
      <c r="F42" s="545">
        <v>193980.4</v>
      </c>
      <c r="G42" s="180">
        <v>19602</v>
      </c>
      <c r="H42" s="446" t="s">
        <v>785</v>
      </c>
      <c r="I42" s="181">
        <f>G42/F42*100</f>
        <v>10.105144643479443</v>
      </c>
      <c r="J42" s="293" t="s">
        <v>930</v>
      </c>
    </row>
    <row r="43" spans="1:11" ht="27.75" hidden="1" customHeight="1" x14ac:dyDescent="0.25">
      <c r="A43" s="2807" t="s">
        <v>162</v>
      </c>
      <c r="B43" s="2809" t="s">
        <v>394</v>
      </c>
      <c r="C43" s="2811" t="s">
        <v>931</v>
      </c>
      <c r="D43" s="2811" t="s">
        <v>250</v>
      </c>
      <c r="E43" s="284" t="s">
        <v>15</v>
      </c>
      <c r="F43" s="545">
        <f>F44+F45</f>
        <v>307814.06</v>
      </c>
      <c r="G43" s="180">
        <f>G44+G45</f>
        <v>13598.8</v>
      </c>
      <c r="H43" s="2821" t="s">
        <v>932</v>
      </c>
      <c r="I43" s="181">
        <f>G43/F43*100</f>
        <v>4.4178618741457099</v>
      </c>
      <c r="J43" s="2821" t="s">
        <v>930</v>
      </c>
    </row>
    <row r="44" spans="1:11" ht="76.5" hidden="1" customHeight="1" x14ac:dyDescent="0.25">
      <c r="A44" s="2817"/>
      <c r="B44" s="2818"/>
      <c r="C44" s="2819"/>
      <c r="D44" s="2819"/>
      <c r="E44" s="285" t="s">
        <v>16</v>
      </c>
      <c r="F44" s="545">
        <v>201926.02</v>
      </c>
      <c r="G44" s="180">
        <v>4756.5</v>
      </c>
      <c r="H44" s="2822"/>
      <c r="I44" s="181">
        <f>G44/F44*100</f>
        <v>2.3555656670695537</v>
      </c>
      <c r="J44" s="2822"/>
    </row>
    <row r="45" spans="1:11" ht="79.5" hidden="1" customHeight="1" x14ac:dyDescent="0.25">
      <c r="A45" s="2808"/>
      <c r="B45" s="2810"/>
      <c r="C45" s="2812"/>
      <c r="D45" s="2812"/>
      <c r="E45" s="285" t="s">
        <v>19</v>
      </c>
      <c r="F45" s="193">
        <v>105888.04</v>
      </c>
      <c r="G45" s="296">
        <v>8842.2999999999993</v>
      </c>
      <c r="H45" s="2823"/>
      <c r="I45" s="181">
        <f>G45/F45*100</f>
        <v>8.3506125904304209</v>
      </c>
      <c r="J45" s="2823"/>
    </row>
    <row r="46" spans="1:11" s="543" customFormat="1" ht="18" hidden="1" customHeight="1" x14ac:dyDescent="0.25">
      <c r="A46" s="541"/>
      <c r="B46" s="540"/>
      <c r="C46" s="538"/>
      <c r="D46" s="538"/>
      <c r="E46" s="537"/>
      <c r="F46" s="193"/>
      <c r="G46" s="536"/>
      <c r="H46" s="542"/>
      <c r="I46" s="535"/>
      <c r="J46" s="542"/>
      <c r="K46" s="539"/>
    </row>
    <row r="47" spans="1:11" ht="23.25" customHeight="1" x14ac:dyDescent="0.25">
      <c r="A47" s="2807" t="s">
        <v>9</v>
      </c>
      <c r="B47" s="2809" t="s">
        <v>1069</v>
      </c>
      <c r="C47" s="2811"/>
      <c r="D47" s="2811" t="s">
        <v>250</v>
      </c>
      <c r="E47" s="554" t="s">
        <v>15</v>
      </c>
      <c r="F47" s="826">
        <f>SUM(F48:F49)</f>
        <v>26972.769999999997</v>
      </c>
      <c r="G47" s="551">
        <f>G48+G49</f>
        <v>8091.83</v>
      </c>
      <c r="H47" s="2809" t="s">
        <v>1828</v>
      </c>
      <c r="I47" s="546">
        <f>G47/F47*100</f>
        <v>29.999996292557274</v>
      </c>
      <c r="J47" s="2809" t="s">
        <v>1845</v>
      </c>
    </row>
    <row r="48" spans="1:11" ht="75" customHeight="1" x14ac:dyDescent="0.25">
      <c r="A48" s="2817"/>
      <c r="B48" s="2818"/>
      <c r="C48" s="2819"/>
      <c r="D48" s="2819"/>
      <c r="E48" s="555" t="s">
        <v>16</v>
      </c>
      <c r="F48" s="826">
        <v>17127.71</v>
      </c>
      <c r="G48" s="551">
        <v>8091.83</v>
      </c>
      <c r="H48" s="2818"/>
      <c r="I48" s="546">
        <f>G48/F48*100</f>
        <v>47.244085753436977</v>
      </c>
      <c r="J48" s="2818"/>
    </row>
    <row r="49" spans="1:10" ht="78" customHeight="1" x14ac:dyDescent="0.25">
      <c r="A49" s="2808"/>
      <c r="B49" s="2810"/>
      <c r="C49" s="2812"/>
      <c r="D49" s="2812"/>
      <c r="E49" s="555" t="s">
        <v>19</v>
      </c>
      <c r="F49" s="826">
        <v>9845.06</v>
      </c>
      <c r="G49" s="551">
        <v>0</v>
      </c>
      <c r="H49" s="2810"/>
      <c r="I49" s="546">
        <f>G49/F49*100</f>
        <v>0</v>
      </c>
      <c r="J49" s="2810"/>
    </row>
    <row r="50" spans="1:10" s="543" customFormat="1" ht="18.75" x14ac:dyDescent="0.3">
      <c r="A50" s="2807" t="s">
        <v>12</v>
      </c>
      <c r="B50" s="2809" t="s">
        <v>1069</v>
      </c>
      <c r="C50" s="2811"/>
      <c r="D50" s="2813" t="s">
        <v>250</v>
      </c>
      <c r="E50" s="557" t="s">
        <v>15</v>
      </c>
      <c r="F50" s="826">
        <f>F51</f>
        <v>10131.469999999999</v>
      </c>
      <c r="G50" s="551">
        <f>G51</f>
        <v>0</v>
      </c>
      <c r="H50" s="2814"/>
      <c r="I50" s="546">
        <f t="shared" ref="I50:I51" si="4">G50/F50*100</f>
        <v>0</v>
      </c>
      <c r="J50" s="2073" t="s">
        <v>1826</v>
      </c>
    </row>
    <row r="51" spans="1:10" s="543" customFormat="1" ht="75" customHeight="1" x14ac:dyDescent="0.25">
      <c r="A51" s="2808"/>
      <c r="B51" s="2810"/>
      <c r="C51" s="2812"/>
      <c r="D51" s="2813"/>
      <c r="E51" s="556" t="s">
        <v>19</v>
      </c>
      <c r="F51" s="826">
        <v>10131.469999999999</v>
      </c>
      <c r="G51" s="551">
        <v>0</v>
      </c>
      <c r="H51" s="2814"/>
      <c r="I51" s="546">
        <f t="shared" si="4"/>
        <v>0</v>
      </c>
      <c r="J51" s="2073"/>
    </row>
    <row r="52" spans="1:10" ht="26.25" customHeight="1" x14ac:dyDescent="0.25">
      <c r="A52" s="2815" t="s">
        <v>14</v>
      </c>
      <c r="B52" s="2814" t="s">
        <v>786</v>
      </c>
      <c r="C52" s="2813"/>
      <c r="D52" s="2813" t="s">
        <v>250</v>
      </c>
      <c r="E52" s="556" t="s">
        <v>15</v>
      </c>
      <c r="F52" s="826">
        <f>F54+F53</f>
        <v>301083.24</v>
      </c>
      <c r="G52" s="551">
        <f>G54+G53</f>
        <v>219825.84</v>
      </c>
      <c r="H52" s="2809" t="s">
        <v>1836</v>
      </c>
      <c r="I52" s="546">
        <f t="shared" ref="I52:I79" si="5">G52/F52*100</f>
        <v>73.011649535855923</v>
      </c>
      <c r="J52" s="2073" t="s">
        <v>1588</v>
      </c>
    </row>
    <row r="53" spans="1:10" ht="81.75" customHeight="1" x14ac:dyDescent="0.25">
      <c r="A53" s="2815"/>
      <c r="B53" s="2814"/>
      <c r="C53" s="2813"/>
      <c r="D53" s="2813"/>
      <c r="E53" s="556" t="s">
        <v>16</v>
      </c>
      <c r="F53" s="826">
        <v>285000</v>
      </c>
      <c r="G53" s="551">
        <v>219825.84</v>
      </c>
      <c r="H53" s="2818"/>
      <c r="I53" s="546">
        <f t="shared" si="5"/>
        <v>77.131873684210532</v>
      </c>
      <c r="J53" s="2073"/>
    </row>
    <row r="54" spans="1:10" ht="93.75" x14ac:dyDescent="0.25">
      <c r="A54" s="2815"/>
      <c r="B54" s="2814"/>
      <c r="C54" s="2813"/>
      <c r="D54" s="2813"/>
      <c r="E54" s="556" t="s">
        <v>19</v>
      </c>
      <c r="F54" s="826">
        <v>16083.24</v>
      </c>
      <c r="G54" s="551">
        <v>0</v>
      </c>
      <c r="H54" s="2810"/>
      <c r="I54" s="546">
        <f t="shared" si="5"/>
        <v>0</v>
      </c>
      <c r="J54" s="2073"/>
    </row>
    <row r="55" spans="1:10" ht="18.75" customHeight="1" x14ac:dyDescent="0.25">
      <c r="A55" s="2815" t="s">
        <v>114</v>
      </c>
      <c r="B55" s="2814" t="s">
        <v>788</v>
      </c>
      <c r="C55" s="2811"/>
      <c r="D55" s="2811" t="str">
        <f>D52</f>
        <v>-</v>
      </c>
      <c r="E55" s="556" t="s">
        <v>15</v>
      </c>
      <c r="F55" s="826">
        <f>F56+F57</f>
        <v>289454.7</v>
      </c>
      <c r="G55" s="551">
        <f>G56+G57</f>
        <v>94745.44</v>
      </c>
      <c r="H55" s="2809" t="s">
        <v>1846</v>
      </c>
      <c r="I55" s="546">
        <f t="shared" si="5"/>
        <v>32.732389558711603</v>
      </c>
      <c r="J55" s="2073" t="s">
        <v>1588</v>
      </c>
    </row>
    <row r="56" spans="1:10" ht="75" x14ac:dyDescent="0.25">
      <c r="A56" s="2815"/>
      <c r="B56" s="2814"/>
      <c r="C56" s="2819"/>
      <c r="D56" s="2819"/>
      <c r="E56" s="556" t="s">
        <v>16</v>
      </c>
      <c r="F56" s="826">
        <v>175446.66</v>
      </c>
      <c r="G56" s="551">
        <v>57794.71</v>
      </c>
      <c r="H56" s="2818"/>
      <c r="I56" s="546">
        <f t="shared" si="5"/>
        <v>32.941470644126255</v>
      </c>
      <c r="J56" s="2073"/>
    </row>
    <row r="57" spans="1:10" ht="122.25" customHeight="1" x14ac:dyDescent="0.25">
      <c r="A57" s="2815"/>
      <c r="B57" s="2814"/>
      <c r="C57" s="2812"/>
      <c r="D57" s="2812"/>
      <c r="E57" s="556" t="s">
        <v>19</v>
      </c>
      <c r="F57" s="826">
        <v>114008.04</v>
      </c>
      <c r="G57" s="551">
        <v>36950.730000000003</v>
      </c>
      <c r="H57" s="2810"/>
      <c r="I57" s="546">
        <f t="shared" si="5"/>
        <v>32.410635249935012</v>
      </c>
      <c r="J57" s="2073"/>
    </row>
    <row r="58" spans="1:10" ht="18.75" customHeight="1" x14ac:dyDescent="0.3">
      <c r="A58" s="2807" t="s">
        <v>121</v>
      </c>
      <c r="B58" s="2809" t="s">
        <v>791</v>
      </c>
      <c r="C58" s="2811"/>
      <c r="D58" s="2813" t="str">
        <f>D55</f>
        <v>-</v>
      </c>
      <c r="E58" s="557" t="s">
        <v>15</v>
      </c>
      <c r="F58" s="826">
        <f>F59+F60</f>
        <v>330902.46999999997</v>
      </c>
      <c r="G58" s="551">
        <f>G59+G60</f>
        <v>56871.25</v>
      </c>
      <c r="H58" s="2814" t="s">
        <v>1847</v>
      </c>
      <c r="I58" s="546">
        <f t="shared" si="5"/>
        <v>17.186710634103157</v>
      </c>
      <c r="J58" s="2095" t="s">
        <v>1837</v>
      </c>
    </row>
    <row r="59" spans="1:10" ht="75" x14ac:dyDescent="0.25">
      <c r="A59" s="2817"/>
      <c r="B59" s="2818"/>
      <c r="C59" s="2819"/>
      <c r="D59" s="2813"/>
      <c r="E59" s="556" t="s">
        <v>16</v>
      </c>
      <c r="F59" s="826">
        <v>202726.24</v>
      </c>
      <c r="G59" s="551">
        <v>54219.67</v>
      </c>
      <c r="H59" s="2814"/>
      <c r="I59" s="546">
        <f t="shared" si="5"/>
        <v>26.745264944488685</v>
      </c>
      <c r="J59" s="2096"/>
    </row>
    <row r="60" spans="1:10" ht="77.25" customHeight="1" x14ac:dyDescent="0.25">
      <c r="A60" s="2808"/>
      <c r="B60" s="2810"/>
      <c r="C60" s="2812"/>
      <c r="D60" s="2813"/>
      <c r="E60" s="556" t="s">
        <v>19</v>
      </c>
      <c r="F60" s="826">
        <v>128176.23</v>
      </c>
      <c r="G60" s="551">
        <v>2651.58</v>
      </c>
      <c r="H60" s="2814"/>
      <c r="I60" s="546">
        <f t="shared" si="5"/>
        <v>2.0686986970985184</v>
      </c>
      <c r="J60" s="2097"/>
    </row>
    <row r="61" spans="1:10" ht="18.75" customHeight="1" x14ac:dyDescent="0.3">
      <c r="A61" s="2815" t="s">
        <v>125</v>
      </c>
      <c r="B61" s="2814" t="s">
        <v>793</v>
      </c>
      <c r="C61" s="2813"/>
      <c r="D61" s="795" t="str">
        <f>D58</f>
        <v>-</v>
      </c>
      <c r="E61" s="557" t="s">
        <v>15</v>
      </c>
      <c r="F61" s="826">
        <f>F62+F63</f>
        <v>464170.5</v>
      </c>
      <c r="G61" s="551">
        <f>G62+G63</f>
        <v>19358.670000000002</v>
      </c>
      <c r="H61" s="2809" t="s">
        <v>1848</v>
      </c>
      <c r="I61" s="546">
        <f t="shared" si="5"/>
        <v>4.1705946414087069</v>
      </c>
      <c r="J61" s="2095" t="s">
        <v>1592</v>
      </c>
    </row>
    <row r="62" spans="1:10" ht="75" x14ac:dyDescent="0.25">
      <c r="A62" s="2815"/>
      <c r="B62" s="2814"/>
      <c r="C62" s="2813"/>
      <c r="D62" s="781"/>
      <c r="E62" s="556" t="s">
        <v>16</v>
      </c>
      <c r="F62" s="826">
        <v>433040.08</v>
      </c>
      <c r="G62" s="551">
        <v>14292.86</v>
      </c>
      <c r="H62" s="2818"/>
      <c r="I62" s="546">
        <f t="shared" si="5"/>
        <v>3.3005859411442935</v>
      </c>
      <c r="J62" s="2096"/>
    </row>
    <row r="63" spans="1:10" ht="94.5" customHeight="1" x14ac:dyDescent="0.25">
      <c r="A63" s="780"/>
      <c r="B63" s="796"/>
      <c r="C63" s="795"/>
      <c r="D63" s="795"/>
      <c r="E63" s="556" t="s">
        <v>19</v>
      </c>
      <c r="F63" s="826">
        <v>31130.42</v>
      </c>
      <c r="G63" s="551">
        <v>5065.8100000000004</v>
      </c>
      <c r="H63" s="2810"/>
      <c r="I63" s="546">
        <f t="shared" si="5"/>
        <v>16.272861079291577</v>
      </c>
      <c r="J63" s="2097"/>
    </row>
    <row r="64" spans="1:10" ht="26.25" customHeight="1" x14ac:dyDescent="0.3">
      <c r="A64" s="2815" t="s">
        <v>130</v>
      </c>
      <c r="B64" s="2814" t="s">
        <v>1070</v>
      </c>
      <c r="C64" s="2813"/>
      <c r="D64" s="2813" t="str">
        <f>D61</f>
        <v>-</v>
      </c>
      <c r="E64" s="557" t="s">
        <v>15</v>
      </c>
      <c r="F64" s="826">
        <f>F65</f>
        <v>9000</v>
      </c>
      <c r="G64" s="551">
        <f>G65</f>
        <v>0</v>
      </c>
      <c r="H64" s="2814" t="s">
        <v>1259</v>
      </c>
      <c r="I64" s="546">
        <f t="shared" si="5"/>
        <v>0</v>
      </c>
      <c r="J64" s="2073" t="s">
        <v>1587</v>
      </c>
    </row>
    <row r="65" spans="1:10" ht="102" customHeight="1" x14ac:dyDescent="0.25">
      <c r="A65" s="2815"/>
      <c r="B65" s="2814"/>
      <c r="C65" s="2813"/>
      <c r="D65" s="2813"/>
      <c r="E65" s="556" t="s">
        <v>19</v>
      </c>
      <c r="F65" s="826">
        <v>9000</v>
      </c>
      <c r="G65" s="551">
        <v>0</v>
      </c>
      <c r="H65" s="2814"/>
      <c r="I65" s="546">
        <f t="shared" si="5"/>
        <v>0</v>
      </c>
      <c r="J65" s="2073"/>
    </row>
    <row r="66" spans="1:10" ht="24.75" customHeight="1" x14ac:dyDescent="0.3">
      <c r="A66" s="2807" t="s">
        <v>135</v>
      </c>
      <c r="B66" s="2809" t="s">
        <v>442</v>
      </c>
      <c r="C66" s="2811"/>
      <c r="D66" s="2813" t="str">
        <f>D64</f>
        <v>-</v>
      </c>
      <c r="E66" s="557" t="s">
        <v>15</v>
      </c>
      <c r="F66" s="826">
        <f>F67</f>
        <v>48.26</v>
      </c>
      <c r="G66" s="551">
        <f>G67</f>
        <v>48.26</v>
      </c>
      <c r="H66" s="2814" t="s">
        <v>1260</v>
      </c>
      <c r="I66" s="546">
        <f t="shared" si="5"/>
        <v>100</v>
      </c>
      <c r="J66" s="2073"/>
    </row>
    <row r="67" spans="1:10" ht="109.5" customHeight="1" x14ac:dyDescent="0.25">
      <c r="A67" s="2808"/>
      <c r="B67" s="2810"/>
      <c r="C67" s="2812"/>
      <c r="D67" s="2813"/>
      <c r="E67" s="556" t="s">
        <v>19</v>
      </c>
      <c r="F67" s="826">
        <v>48.26</v>
      </c>
      <c r="G67" s="551">
        <v>48.26</v>
      </c>
      <c r="H67" s="2814"/>
      <c r="I67" s="546">
        <f t="shared" si="5"/>
        <v>100</v>
      </c>
      <c r="J67" s="2073"/>
    </row>
    <row r="68" spans="1:10" s="543" customFormat="1" ht="29.25" customHeight="1" x14ac:dyDescent="0.25">
      <c r="A68" s="2807" t="s">
        <v>143</v>
      </c>
      <c r="B68" s="2809" t="s">
        <v>1261</v>
      </c>
      <c r="C68" s="562"/>
      <c r="D68" s="562"/>
      <c r="E68" s="565" t="s">
        <v>15</v>
      </c>
      <c r="F68" s="826">
        <f>F69+F70</f>
        <v>223473.18</v>
      </c>
      <c r="G68" s="551">
        <f>G69+G70</f>
        <v>213070.78</v>
      </c>
      <c r="H68" s="2809" t="s">
        <v>1849</v>
      </c>
      <c r="I68" s="546">
        <f t="shared" si="5"/>
        <v>95.3451237414709</v>
      </c>
      <c r="J68" s="2073"/>
    </row>
    <row r="69" spans="1:10" s="543" customFormat="1" ht="75" customHeight="1" x14ac:dyDescent="0.25">
      <c r="A69" s="2817"/>
      <c r="B69" s="2818"/>
      <c r="C69" s="562"/>
      <c r="D69" s="562"/>
      <c r="E69" s="565" t="s">
        <v>16</v>
      </c>
      <c r="F69" s="826">
        <v>134184.62</v>
      </c>
      <c r="G69" s="551">
        <v>130666.05</v>
      </c>
      <c r="H69" s="2818"/>
      <c r="I69" s="546">
        <f t="shared" si="5"/>
        <v>97.377814238323296</v>
      </c>
      <c r="J69" s="2073"/>
    </row>
    <row r="70" spans="1:10" s="543" customFormat="1" ht="97.5" customHeight="1" x14ac:dyDescent="0.25">
      <c r="A70" s="2808"/>
      <c r="B70" s="2810"/>
      <c r="C70" s="562"/>
      <c r="D70" s="562"/>
      <c r="E70" s="565" t="s">
        <v>19</v>
      </c>
      <c r="F70" s="826">
        <v>89288.56</v>
      </c>
      <c r="G70" s="551">
        <v>82404.73</v>
      </c>
      <c r="H70" s="2810"/>
      <c r="I70" s="545">
        <f t="shared" si="5"/>
        <v>92.29035612176969</v>
      </c>
      <c r="J70" s="2073"/>
    </row>
    <row r="71" spans="1:10" ht="24" customHeight="1" x14ac:dyDescent="0.3">
      <c r="A71" s="2815" t="s">
        <v>150</v>
      </c>
      <c r="B71" s="2814" t="s">
        <v>1071</v>
      </c>
      <c r="C71" s="2813"/>
      <c r="D71" s="2813" t="str">
        <f>D66</f>
        <v>-</v>
      </c>
      <c r="E71" s="557" t="s">
        <v>15</v>
      </c>
      <c r="F71" s="826">
        <f>F72+F73</f>
        <v>314848</v>
      </c>
      <c r="G71" s="551">
        <f>G72+G73</f>
        <v>48067.03</v>
      </c>
      <c r="H71" s="2814" t="s">
        <v>1262</v>
      </c>
      <c r="I71" s="546">
        <f t="shared" si="5"/>
        <v>15.266741411728834</v>
      </c>
      <c r="J71" s="2073" t="s">
        <v>1588</v>
      </c>
    </row>
    <row r="72" spans="1:10" ht="75.75" customHeight="1" x14ac:dyDescent="0.25">
      <c r="A72" s="2815"/>
      <c r="B72" s="2814"/>
      <c r="C72" s="2813"/>
      <c r="D72" s="2813"/>
      <c r="E72" s="556" t="s">
        <v>16</v>
      </c>
      <c r="F72" s="826">
        <v>299105.59999999998</v>
      </c>
      <c r="G72" s="551">
        <v>45663.68</v>
      </c>
      <c r="H72" s="2814"/>
      <c r="I72" s="546">
        <f t="shared" si="5"/>
        <v>15.26674191322396</v>
      </c>
      <c r="J72" s="2073"/>
    </row>
    <row r="73" spans="1:10" ht="116.25" customHeight="1" x14ac:dyDescent="0.25">
      <c r="A73" s="2815"/>
      <c r="B73" s="2814"/>
      <c r="C73" s="2813"/>
      <c r="D73" s="2813"/>
      <c r="E73" s="556" t="s">
        <v>19</v>
      </c>
      <c r="F73" s="826">
        <v>15742.4</v>
      </c>
      <c r="G73" s="551">
        <v>2403.35</v>
      </c>
      <c r="H73" s="2814"/>
      <c r="I73" s="546">
        <f t="shared" si="5"/>
        <v>15.266731883321475</v>
      </c>
      <c r="J73" s="2073"/>
    </row>
    <row r="74" spans="1:10" ht="28.5" customHeight="1" x14ac:dyDescent="0.3">
      <c r="A74" s="2815" t="s">
        <v>162</v>
      </c>
      <c r="B74" s="2814" t="s">
        <v>442</v>
      </c>
      <c r="C74" s="2813"/>
      <c r="D74" s="2813" t="str">
        <f>D71</f>
        <v>-</v>
      </c>
      <c r="E74" s="557" t="s">
        <v>15</v>
      </c>
      <c r="F74" s="826">
        <f>F75+F77+F76</f>
        <v>319.39</v>
      </c>
      <c r="G74" s="551">
        <f>G75+G77</f>
        <v>134.77000000000001</v>
      </c>
      <c r="H74" s="2814" t="s">
        <v>1589</v>
      </c>
      <c r="I74" s="546">
        <f t="shared" si="5"/>
        <v>42.196061241742079</v>
      </c>
      <c r="J74" s="2073" t="s">
        <v>1838</v>
      </c>
    </row>
    <row r="75" spans="1:10" ht="80.25" hidden="1" customHeight="1" x14ac:dyDescent="0.25">
      <c r="A75" s="2815"/>
      <c r="B75" s="2814"/>
      <c r="C75" s="2813"/>
      <c r="D75" s="2813"/>
      <c r="E75" s="556" t="s">
        <v>16</v>
      </c>
      <c r="F75" s="826">
        <v>0</v>
      </c>
      <c r="G75" s="551">
        <v>0</v>
      </c>
      <c r="H75" s="2814"/>
      <c r="I75" s="546" t="e">
        <f t="shared" si="5"/>
        <v>#DIV/0!</v>
      </c>
      <c r="J75" s="2073"/>
    </row>
    <row r="76" spans="1:10" s="543" customFormat="1" ht="65.25" hidden="1" customHeight="1" x14ac:dyDescent="0.25">
      <c r="A76" s="2815"/>
      <c r="B76" s="2814"/>
      <c r="C76" s="2813"/>
      <c r="D76" s="2813"/>
      <c r="E76" s="556" t="s">
        <v>1072</v>
      </c>
      <c r="F76" s="826">
        <v>0</v>
      </c>
      <c r="G76" s="551">
        <v>0</v>
      </c>
      <c r="H76" s="2814"/>
      <c r="I76" s="546" t="e">
        <f t="shared" si="5"/>
        <v>#DIV/0!</v>
      </c>
      <c r="J76" s="2073"/>
    </row>
    <row r="77" spans="1:10" ht="110.25" customHeight="1" x14ac:dyDescent="0.25">
      <c r="A77" s="2815"/>
      <c r="B77" s="2814"/>
      <c r="C77" s="2813"/>
      <c r="D77" s="2813"/>
      <c r="E77" s="556" t="s">
        <v>19</v>
      </c>
      <c r="F77" s="826">
        <v>319.39</v>
      </c>
      <c r="G77" s="551">
        <v>134.77000000000001</v>
      </c>
      <c r="H77" s="2814"/>
      <c r="I77" s="546">
        <f t="shared" si="5"/>
        <v>42.196061241742079</v>
      </c>
      <c r="J77" s="2073"/>
    </row>
    <row r="78" spans="1:10" ht="18.75" x14ac:dyDescent="0.3">
      <c r="A78" s="2807" t="s">
        <v>168</v>
      </c>
      <c r="B78" s="2809" t="s">
        <v>1074</v>
      </c>
      <c r="C78" s="2811"/>
      <c r="D78" s="2813" t="str">
        <f>D71</f>
        <v>-</v>
      </c>
      <c r="E78" s="557" t="s">
        <v>15</v>
      </c>
      <c r="F78" s="826">
        <f>F79</f>
        <v>57.33</v>
      </c>
      <c r="G78" s="826">
        <f>G79</f>
        <v>57.33</v>
      </c>
      <c r="H78" s="2814" t="s">
        <v>1590</v>
      </c>
      <c r="I78" s="546">
        <f t="shared" si="5"/>
        <v>100</v>
      </c>
      <c r="J78" s="2073"/>
    </row>
    <row r="79" spans="1:10" ht="77.25" customHeight="1" x14ac:dyDescent="0.25">
      <c r="A79" s="2808"/>
      <c r="B79" s="2810"/>
      <c r="C79" s="2812"/>
      <c r="D79" s="2813"/>
      <c r="E79" s="556" t="s">
        <v>19</v>
      </c>
      <c r="F79" s="826">
        <v>57.33</v>
      </c>
      <c r="G79" s="551">
        <v>57.33</v>
      </c>
      <c r="H79" s="2814"/>
      <c r="I79" s="546">
        <f t="shared" si="5"/>
        <v>100</v>
      </c>
      <c r="J79" s="2073"/>
    </row>
    <row r="80" spans="1:10" s="543" customFormat="1" ht="22.5" customHeight="1" x14ac:dyDescent="0.3">
      <c r="A80" s="2807" t="s">
        <v>174</v>
      </c>
      <c r="B80" s="2809" t="s">
        <v>1567</v>
      </c>
      <c r="C80" s="2811"/>
      <c r="D80" s="2813" t="str">
        <f>D71</f>
        <v>-</v>
      </c>
      <c r="E80" s="557" t="s">
        <v>15</v>
      </c>
      <c r="F80" s="826">
        <f>F81</f>
        <v>300000</v>
      </c>
      <c r="G80" s="551">
        <f>G81</f>
        <v>1664</v>
      </c>
      <c r="H80" s="2814" t="s">
        <v>1591</v>
      </c>
      <c r="I80" s="546">
        <f t="shared" ref="I80:I93" si="6">G80/F80*100</f>
        <v>0.55466666666666664</v>
      </c>
      <c r="J80" s="2073" t="s">
        <v>1835</v>
      </c>
    </row>
    <row r="81" spans="1:10" s="543" customFormat="1" ht="73.5" customHeight="1" x14ac:dyDescent="0.25">
      <c r="A81" s="2808"/>
      <c r="B81" s="2810"/>
      <c r="C81" s="2812"/>
      <c r="D81" s="2813"/>
      <c r="E81" s="556" t="s">
        <v>1139</v>
      </c>
      <c r="F81" s="826">
        <v>300000</v>
      </c>
      <c r="G81" s="551">
        <v>1664</v>
      </c>
      <c r="H81" s="2814"/>
      <c r="I81" s="546">
        <f t="shared" si="6"/>
        <v>0.55466666666666664</v>
      </c>
      <c r="J81" s="2073"/>
    </row>
    <row r="82" spans="1:10" s="543" customFormat="1" ht="21.75" customHeight="1" x14ac:dyDescent="0.3">
      <c r="A82" s="2815" t="s">
        <v>178</v>
      </c>
      <c r="B82" s="2814" t="s">
        <v>442</v>
      </c>
      <c r="C82" s="2813"/>
      <c r="D82" s="2813" t="str">
        <f>D71</f>
        <v>-</v>
      </c>
      <c r="E82" s="557" t="s">
        <v>15</v>
      </c>
      <c r="F82" s="826">
        <f>F83+F85+F84</f>
        <v>886014.45</v>
      </c>
      <c r="G82" s="551">
        <f>G83+G85+G84</f>
        <v>554389.94999999995</v>
      </c>
      <c r="H82" s="2814" t="s">
        <v>1839</v>
      </c>
      <c r="I82" s="546">
        <f t="shared" si="6"/>
        <v>62.571208629836683</v>
      </c>
      <c r="J82" s="2073" t="s">
        <v>1592</v>
      </c>
    </row>
    <row r="83" spans="1:10" s="543" customFormat="1" ht="74.25" customHeight="1" x14ac:dyDescent="0.25">
      <c r="A83" s="2815"/>
      <c r="B83" s="2814"/>
      <c r="C83" s="2813"/>
      <c r="D83" s="2813"/>
      <c r="E83" s="556" t="s">
        <v>16</v>
      </c>
      <c r="F83" s="826">
        <v>411927.62</v>
      </c>
      <c r="G83" s="551">
        <v>198317.73</v>
      </c>
      <c r="H83" s="2814"/>
      <c r="I83" s="546">
        <f t="shared" si="6"/>
        <v>48.143829248449038</v>
      </c>
      <c r="J83" s="2073"/>
    </row>
    <row r="84" spans="1:10" s="543" customFormat="1" ht="54.75" customHeight="1" x14ac:dyDescent="0.25">
      <c r="A84" s="2815"/>
      <c r="B84" s="2814"/>
      <c r="C84" s="2813"/>
      <c r="D84" s="2813"/>
      <c r="E84" s="556" t="s">
        <v>1072</v>
      </c>
      <c r="F84" s="826">
        <v>141763.29999999999</v>
      </c>
      <c r="G84" s="551">
        <v>141763.29999999999</v>
      </c>
      <c r="H84" s="2814"/>
      <c r="I84" s="546">
        <f t="shared" si="6"/>
        <v>100</v>
      </c>
      <c r="J84" s="2073"/>
    </row>
    <row r="85" spans="1:10" s="543" customFormat="1" ht="74.25" customHeight="1" x14ac:dyDescent="0.25">
      <c r="A85" s="2815"/>
      <c r="B85" s="2814"/>
      <c r="C85" s="2813"/>
      <c r="D85" s="2813"/>
      <c r="E85" s="556" t="s">
        <v>19</v>
      </c>
      <c r="F85" s="826">
        <v>332323.53000000003</v>
      </c>
      <c r="G85" s="551">
        <v>214308.92</v>
      </c>
      <c r="H85" s="2814"/>
      <c r="I85" s="546">
        <f t="shared" si="6"/>
        <v>64.488036703269245</v>
      </c>
      <c r="J85" s="2073"/>
    </row>
    <row r="86" spans="1:10" ht="24.75" customHeight="1" x14ac:dyDescent="0.3">
      <c r="A86" s="2815" t="s">
        <v>182</v>
      </c>
      <c r="B86" s="2814" t="s">
        <v>1073</v>
      </c>
      <c r="C86" s="2813"/>
      <c r="D86" s="2813" t="str">
        <f>D71</f>
        <v>-</v>
      </c>
      <c r="E86" s="557" t="s">
        <v>15</v>
      </c>
      <c r="F86" s="826">
        <f>F87+F89+F88</f>
        <v>1190840.3400000001</v>
      </c>
      <c r="G86" s="551">
        <f>G87+G89</f>
        <v>968061.83000000007</v>
      </c>
      <c r="H86" s="2815" t="s">
        <v>1850</v>
      </c>
      <c r="I86" s="546">
        <f>G86/F86*100</f>
        <v>81.292327567606577</v>
      </c>
      <c r="J86" s="2816"/>
    </row>
    <row r="87" spans="1:10" ht="72" customHeight="1" x14ac:dyDescent="0.25">
      <c r="A87" s="2815"/>
      <c r="B87" s="2814"/>
      <c r="C87" s="2813"/>
      <c r="D87" s="2813"/>
      <c r="E87" s="556" t="s">
        <v>16</v>
      </c>
      <c r="F87" s="826">
        <v>722665.76</v>
      </c>
      <c r="G87" s="551">
        <v>670624.25</v>
      </c>
      <c r="H87" s="2815"/>
      <c r="I87" s="546">
        <f>G87/F87*100</f>
        <v>92.798675005717726</v>
      </c>
      <c r="J87" s="2816"/>
    </row>
    <row r="88" spans="1:10" ht="60.75" customHeight="1" x14ac:dyDescent="0.25">
      <c r="A88" s="2815"/>
      <c r="B88" s="2814"/>
      <c r="C88" s="2813"/>
      <c r="D88" s="2813"/>
      <c r="E88" s="556" t="s">
        <v>1072</v>
      </c>
      <c r="F88" s="826">
        <v>157578.29999999999</v>
      </c>
      <c r="G88" s="551">
        <v>157578.29999999999</v>
      </c>
      <c r="H88" s="2815"/>
      <c r="I88" s="546">
        <f>G88/F88*100</f>
        <v>100</v>
      </c>
      <c r="J88" s="2816"/>
    </row>
    <row r="89" spans="1:10" ht="77.25" customHeight="1" x14ac:dyDescent="0.25">
      <c r="A89" s="796"/>
      <c r="B89" s="796"/>
      <c r="C89" s="795"/>
      <c r="D89" s="795"/>
      <c r="E89" s="556" t="s">
        <v>19</v>
      </c>
      <c r="F89" s="826">
        <v>310596.28000000003</v>
      </c>
      <c r="G89" s="551">
        <v>297437.58</v>
      </c>
      <c r="H89" s="796"/>
      <c r="I89" s="546">
        <f>G89/F89*100</f>
        <v>95.763407082660478</v>
      </c>
      <c r="J89" s="1675"/>
    </row>
    <row r="90" spans="1:10" s="543" customFormat="1" ht="21" customHeight="1" x14ac:dyDescent="0.3">
      <c r="A90" s="2815" t="s">
        <v>187</v>
      </c>
      <c r="B90" s="2814" t="s">
        <v>1074</v>
      </c>
      <c r="C90" s="2813"/>
      <c r="D90" s="2813" t="str">
        <f>D71</f>
        <v>-</v>
      </c>
      <c r="E90" s="557" t="s">
        <v>15</v>
      </c>
      <c r="F90" s="826">
        <f>F91+F93+F92</f>
        <v>568033.20000000007</v>
      </c>
      <c r="G90" s="551">
        <f>G91+G93+G92</f>
        <v>120930.90000000001</v>
      </c>
      <c r="H90" s="2814" t="s">
        <v>1851</v>
      </c>
      <c r="I90" s="546">
        <f>G90/F90*100</f>
        <v>21.289407027617401</v>
      </c>
      <c r="J90" s="2073" t="s">
        <v>1840</v>
      </c>
    </row>
    <row r="91" spans="1:10" s="543" customFormat="1" ht="78.75" customHeight="1" x14ac:dyDescent="0.25">
      <c r="A91" s="2815"/>
      <c r="B91" s="2814"/>
      <c r="C91" s="2813"/>
      <c r="D91" s="2813"/>
      <c r="E91" s="556" t="s">
        <v>16</v>
      </c>
      <c r="F91" s="826">
        <v>288916.45</v>
      </c>
      <c r="G91" s="551">
        <v>18441.96</v>
      </c>
      <c r="H91" s="2814"/>
      <c r="I91" s="546">
        <f t="shared" si="6"/>
        <v>6.3831464078975078</v>
      </c>
      <c r="J91" s="2073"/>
    </row>
    <row r="92" spans="1:10" s="543" customFormat="1" ht="66" customHeight="1" x14ac:dyDescent="0.25">
      <c r="A92" s="2815"/>
      <c r="B92" s="2814"/>
      <c r="C92" s="2813"/>
      <c r="D92" s="2813"/>
      <c r="E92" s="556" t="s">
        <v>1072</v>
      </c>
      <c r="F92" s="826">
        <v>57583.8</v>
      </c>
      <c r="G92" s="551">
        <v>55325.89</v>
      </c>
      <c r="H92" s="2814"/>
      <c r="I92" s="546">
        <f t="shared" si="6"/>
        <v>96.078914555829925</v>
      </c>
      <c r="J92" s="2073"/>
    </row>
    <row r="93" spans="1:10" s="543" customFormat="1" ht="75.75" customHeight="1" x14ac:dyDescent="0.25">
      <c r="A93" s="2815"/>
      <c r="B93" s="2814"/>
      <c r="C93" s="2813"/>
      <c r="D93" s="2813"/>
      <c r="E93" s="556" t="s">
        <v>19</v>
      </c>
      <c r="F93" s="826">
        <v>221532.95</v>
      </c>
      <c r="G93" s="551">
        <v>47163.05</v>
      </c>
      <c r="H93" s="2814"/>
      <c r="I93" s="546">
        <f t="shared" si="6"/>
        <v>21.289406384016463</v>
      </c>
      <c r="J93" s="2073"/>
    </row>
    <row r="94" spans="1:10" s="543" customFormat="1" ht="33.75" customHeight="1" x14ac:dyDescent="0.25">
      <c r="A94" s="819"/>
      <c r="B94" s="820"/>
      <c r="C94" s="821"/>
      <c r="D94" s="821"/>
      <c r="E94" s="822"/>
      <c r="F94" s="827"/>
      <c r="G94" s="823"/>
      <c r="H94" s="820"/>
      <c r="I94" s="824"/>
      <c r="J94" s="825"/>
    </row>
  </sheetData>
  <mergeCells count="173">
    <mergeCell ref="A90:A93"/>
    <mergeCell ref="B90:B93"/>
    <mergeCell ref="C90:C93"/>
    <mergeCell ref="D90:D93"/>
    <mergeCell ref="H90:H93"/>
    <mergeCell ref="J90:J93"/>
    <mergeCell ref="A80:A81"/>
    <mergeCell ref="B80:B81"/>
    <mergeCell ref="C80:C81"/>
    <mergeCell ref="D80:D81"/>
    <mergeCell ref="H80:H81"/>
    <mergeCell ref="J80:J81"/>
    <mergeCell ref="A82:A85"/>
    <mergeCell ref="B82:B85"/>
    <mergeCell ref="C82:C85"/>
    <mergeCell ref="D82:D85"/>
    <mergeCell ref="H82:H85"/>
    <mergeCell ref="J82:J85"/>
    <mergeCell ref="A68:A70"/>
    <mergeCell ref="B68:B70"/>
    <mergeCell ref="H68:H70"/>
    <mergeCell ref="J68:J70"/>
    <mergeCell ref="A10:A11"/>
    <mergeCell ref="A13:A15"/>
    <mergeCell ref="A35:A37"/>
    <mergeCell ref="B35:B37"/>
    <mergeCell ref="C35:C37"/>
    <mergeCell ref="D35:D37"/>
    <mergeCell ref="H35:H37"/>
    <mergeCell ref="J43:J45"/>
    <mergeCell ref="A43:A45"/>
    <mergeCell ref="B43:B45"/>
    <mergeCell ref="C43:C45"/>
    <mergeCell ref="D43:D45"/>
    <mergeCell ref="H43:H45"/>
    <mergeCell ref="C38:C41"/>
    <mergeCell ref="D38:D41"/>
    <mergeCell ref="J35:J37"/>
    <mergeCell ref="H38:H41"/>
    <mergeCell ref="J38:J41"/>
    <mergeCell ref="A38:A41"/>
    <mergeCell ref="B38:B41"/>
    <mergeCell ref="D19:D21"/>
    <mergeCell ref="H19:H21"/>
    <mergeCell ref="J25:J27"/>
    <mergeCell ref="A28:A29"/>
    <mergeCell ref="A6:J6"/>
    <mergeCell ref="H1:J1"/>
    <mergeCell ref="H2:J2"/>
    <mergeCell ref="A3:J3"/>
    <mergeCell ref="A4:J4"/>
    <mergeCell ref="A5:J5"/>
    <mergeCell ref="H16:H18"/>
    <mergeCell ref="J16:J18"/>
    <mergeCell ref="B10:B11"/>
    <mergeCell ref="C10:D10"/>
    <mergeCell ref="E10:E11"/>
    <mergeCell ref="F10:G10"/>
    <mergeCell ref="H10:H11"/>
    <mergeCell ref="I10:I11"/>
    <mergeCell ref="J10:J11"/>
    <mergeCell ref="J13:J15"/>
    <mergeCell ref="D13:D15"/>
    <mergeCell ref="H13:H15"/>
    <mergeCell ref="B16:B18"/>
    <mergeCell ref="C16:C18"/>
    <mergeCell ref="D16:D18"/>
    <mergeCell ref="A16:A18"/>
    <mergeCell ref="B13:B15"/>
    <mergeCell ref="C13:C15"/>
    <mergeCell ref="B28:B29"/>
    <mergeCell ref="C28:C29"/>
    <mergeCell ref="D28:D29"/>
    <mergeCell ref="H28:H29"/>
    <mergeCell ref="J28:J29"/>
    <mergeCell ref="A25:A27"/>
    <mergeCell ref="B25:B27"/>
    <mergeCell ref="C25:C27"/>
    <mergeCell ref="D25:D27"/>
    <mergeCell ref="H25:H27"/>
    <mergeCell ref="J19:J21"/>
    <mergeCell ref="A22:A24"/>
    <mergeCell ref="B22:B24"/>
    <mergeCell ref="C22:C24"/>
    <mergeCell ref="D22:D24"/>
    <mergeCell ref="H22:H24"/>
    <mergeCell ref="J22:J24"/>
    <mergeCell ref="A19:A21"/>
    <mergeCell ref="B19:B21"/>
    <mergeCell ref="C19:C21"/>
    <mergeCell ref="J30:J31"/>
    <mergeCell ref="A32:A34"/>
    <mergeCell ref="B32:B34"/>
    <mergeCell ref="C32:C34"/>
    <mergeCell ref="D32:D34"/>
    <mergeCell ref="H32:H34"/>
    <mergeCell ref="J32:J34"/>
    <mergeCell ref="A30:A31"/>
    <mergeCell ref="B30:B31"/>
    <mergeCell ref="C30:C31"/>
    <mergeCell ref="D30:D31"/>
    <mergeCell ref="H30:H31"/>
    <mergeCell ref="J47:J49"/>
    <mergeCell ref="A47:A49"/>
    <mergeCell ref="B47:B49"/>
    <mergeCell ref="C47:C49"/>
    <mergeCell ref="D47:D49"/>
    <mergeCell ref="H47:H49"/>
    <mergeCell ref="J52:J54"/>
    <mergeCell ref="A55:A57"/>
    <mergeCell ref="B55:B57"/>
    <mergeCell ref="C55:C57"/>
    <mergeCell ref="D55:D57"/>
    <mergeCell ref="H55:H57"/>
    <mergeCell ref="J55:J57"/>
    <mergeCell ref="A52:A54"/>
    <mergeCell ref="B52:B54"/>
    <mergeCell ref="C52:C54"/>
    <mergeCell ref="D52:D54"/>
    <mergeCell ref="H52:H54"/>
    <mergeCell ref="A50:A51"/>
    <mergeCell ref="B50:B51"/>
    <mergeCell ref="C50:C51"/>
    <mergeCell ref="D50:D51"/>
    <mergeCell ref="H50:H51"/>
    <mergeCell ref="J50:J51"/>
    <mergeCell ref="J58:J60"/>
    <mergeCell ref="A58:A60"/>
    <mergeCell ref="B58:B60"/>
    <mergeCell ref="C58:C60"/>
    <mergeCell ref="D58:D60"/>
    <mergeCell ref="H58:H60"/>
    <mergeCell ref="B61:B62"/>
    <mergeCell ref="A61:A62"/>
    <mergeCell ref="C61:C62"/>
    <mergeCell ref="H61:H63"/>
    <mergeCell ref="J61:J63"/>
    <mergeCell ref="J64:J65"/>
    <mergeCell ref="A66:A67"/>
    <mergeCell ref="B66:B67"/>
    <mergeCell ref="C66:C67"/>
    <mergeCell ref="D66:D67"/>
    <mergeCell ref="H66:H67"/>
    <mergeCell ref="J66:J67"/>
    <mergeCell ref="A64:A65"/>
    <mergeCell ref="B64:B65"/>
    <mergeCell ref="C64:C65"/>
    <mergeCell ref="D64:D65"/>
    <mergeCell ref="H64:H65"/>
    <mergeCell ref="J71:J73"/>
    <mergeCell ref="A74:A77"/>
    <mergeCell ref="B74:B77"/>
    <mergeCell ref="C74:C77"/>
    <mergeCell ref="D74:D77"/>
    <mergeCell ref="H74:H77"/>
    <mergeCell ref="J74:J77"/>
    <mergeCell ref="A71:A73"/>
    <mergeCell ref="B71:B73"/>
    <mergeCell ref="C71:C73"/>
    <mergeCell ref="D71:D73"/>
    <mergeCell ref="H71:H73"/>
    <mergeCell ref="A78:A79"/>
    <mergeCell ref="B78:B79"/>
    <mergeCell ref="C78:C79"/>
    <mergeCell ref="D78:D79"/>
    <mergeCell ref="H78:H79"/>
    <mergeCell ref="J78:J79"/>
    <mergeCell ref="A86:A88"/>
    <mergeCell ref="B86:B88"/>
    <mergeCell ref="C86:C88"/>
    <mergeCell ref="D86:D88"/>
    <mergeCell ref="H86:H88"/>
    <mergeCell ref="J86:J88"/>
  </mergeCells>
  <pageMargins left="0.78740157480314965" right="0.39370078740157483" top="0.78740157480314965" bottom="0.78740157480314965" header="0.31496062992125984" footer="0.39370078740157483"/>
  <pageSetup paperSize="9" scale="62" firstPageNumber="177" orientation="landscape" useFirstPageNumber="1" r:id="rId1"/>
  <headerFooter>
    <oddFooter>&amp;R&amp;"Times New Roman,обычный"&amp;14&amp;P</oddFooter>
  </headerFooter>
  <rowBreaks count="2" manualBreakCount="2">
    <brk id="51" max="16383" man="1"/>
    <brk id="73"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Q34"/>
  <sheetViews>
    <sheetView view="pageBreakPreview" topLeftCell="A31" zoomScale="80" zoomScaleNormal="50" zoomScaleSheetLayoutView="80" zoomScalePageLayoutView="70" workbookViewId="0">
      <selection activeCell="Q21" sqref="Q21"/>
    </sheetView>
  </sheetViews>
  <sheetFormatPr defaultRowHeight="18" x14ac:dyDescent="0.25"/>
  <cols>
    <col min="1" max="1" width="6.5703125" style="1" customWidth="1"/>
    <col min="2" max="2" width="44.140625" style="70" customWidth="1"/>
    <col min="3" max="3" width="16.85546875" style="70" customWidth="1"/>
    <col min="4" max="4" width="16.5703125" style="1368" customWidth="1"/>
    <col min="5" max="5" width="16.85546875" style="1368" customWidth="1"/>
    <col min="6" max="6" width="12.7109375" style="1" customWidth="1"/>
    <col min="7" max="7" width="37" style="65" customWidth="1"/>
    <col min="8" max="8" width="17.7109375" style="1368" customWidth="1"/>
    <col min="9" max="9" width="12.7109375" style="1" customWidth="1"/>
    <col min="10" max="10" width="34.140625" style="65" customWidth="1"/>
    <col min="11" max="256" width="9.140625" style="89"/>
    <col min="257" max="257" width="8.7109375" style="89" customWidth="1"/>
    <col min="258" max="258" width="45.7109375" style="89" customWidth="1"/>
    <col min="259" max="259" width="15.7109375" style="89" customWidth="1"/>
    <col min="260" max="261" width="17.7109375" style="89" customWidth="1"/>
    <col min="262" max="262" width="14.7109375" style="89" customWidth="1"/>
    <col min="263" max="263" width="35.7109375" style="89" customWidth="1"/>
    <col min="264" max="264" width="17.7109375" style="89" customWidth="1"/>
    <col min="265" max="265" width="14.7109375" style="89" customWidth="1"/>
    <col min="266" max="266" width="30.7109375" style="89" customWidth="1"/>
    <col min="267" max="512" width="9.140625" style="89"/>
    <col min="513" max="513" width="8.7109375" style="89" customWidth="1"/>
    <col min="514" max="514" width="45.7109375" style="89" customWidth="1"/>
    <col min="515" max="515" width="15.7109375" style="89" customWidth="1"/>
    <col min="516" max="517" width="17.7109375" style="89" customWidth="1"/>
    <col min="518" max="518" width="14.7109375" style="89" customWidth="1"/>
    <col min="519" max="519" width="35.7109375" style="89" customWidth="1"/>
    <col min="520" max="520" width="17.7109375" style="89" customWidth="1"/>
    <col min="521" max="521" width="14.7109375" style="89" customWidth="1"/>
    <col min="522" max="522" width="30.7109375" style="89" customWidth="1"/>
    <col min="523" max="768" width="9.140625" style="89"/>
    <col min="769" max="769" width="8.7109375" style="89" customWidth="1"/>
    <col min="770" max="770" width="45.7109375" style="89" customWidth="1"/>
    <col min="771" max="771" width="15.7109375" style="89" customWidth="1"/>
    <col min="772" max="773" width="17.7109375" style="89" customWidth="1"/>
    <col min="774" max="774" width="14.7109375" style="89" customWidth="1"/>
    <col min="775" max="775" width="35.7109375" style="89" customWidth="1"/>
    <col min="776" max="776" width="17.7109375" style="89" customWidth="1"/>
    <col min="777" max="777" width="14.7109375" style="89" customWidth="1"/>
    <col min="778" max="778" width="30.7109375" style="89" customWidth="1"/>
    <col min="779" max="1024" width="9.140625" style="89"/>
    <col min="1025" max="1025" width="8.7109375" style="89" customWidth="1"/>
    <col min="1026" max="1026" width="45.7109375" style="89" customWidth="1"/>
    <col min="1027" max="1027" width="15.7109375" style="89" customWidth="1"/>
    <col min="1028" max="1029" width="17.7109375" style="89" customWidth="1"/>
    <col min="1030" max="1030" width="14.7109375" style="89" customWidth="1"/>
    <col min="1031" max="1031" width="35.7109375" style="89" customWidth="1"/>
    <col min="1032" max="1032" width="17.7109375" style="89" customWidth="1"/>
    <col min="1033" max="1033" width="14.7109375" style="89" customWidth="1"/>
    <col min="1034" max="1034" width="30.7109375" style="89" customWidth="1"/>
    <col min="1035" max="1280" width="9.140625" style="89"/>
    <col min="1281" max="1281" width="8.7109375" style="89" customWidth="1"/>
    <col min="1282" max="1282" width="45.7109375" style="89" customWidth="1"/>
    <col min="1283" max="1283" width="15.7109375" style="89" customWidth="1"/>
    <col min="1284" max="1285" width="17.7109375" style="89" customWidth="1"/>
    <col min="1286" max="1286" width="14.7109375" style="89" customWidth="1"/>
    <col min="1287" max="1287" width="35.7109375" style="89" customWidth="1"/>
    <col min="1288" max="1288" width="17.7109375" style="89" customWidth="1"/>
    <col min="1289" max="1289" width="14.7109375" style="89" customWidth="1"/>
    <col min="1290" max="1290" width="30.7109375" style="89" customWidth="1"/>
    <col min="1291" max="1536" width="9.140625" style="89"/>
    <col min="1537" max="1537" width="8.7109375" style="89" customWidth="1"/>
    <col min="1538" max="1538" width="45.7109375" style="89" customWidth="1"/>
    <col min="1539" max="1539" width="15.7109375" style="89" customWidth="1"/>
    <col min="1540" max="1541" width="17.7109375" style="89" customWidth="1"/>
    <col min="1542" max="1542" width="14.7109375" style="89" customWidth="1"/>
    <col min="1543" max="1543" width="35.7109375" style="89" customWidth="1"/>
    <col min="1544" max="1544" width="17.7109375" style="89" customWidth="1"/>
    <col min="1545" max="1545" width="14.7109375" style="89" customWidth="1"/>
    <col min="1546" max="1546" width="30.7109375" style="89" customWidth="1"/>
    <col min="1547" max="1792" width="9.140625" style="89"/>
    <col min="1793" max="1793" width="8.7109375" style="89" customWidth="1"/>
    <col min="1794" max="1794" width="45.7109375" style="89" customWidth="1"/>
    <col min="1795" max="1795" width="15.7109375" style="89" customWidth="1"/>
    <col min="1796" max="1797" width="17.7109375" style="89" customWidth="1"/>
    <col min="1798" max="1798" width="14.7109375" style="89" customWidth="1"/>
    <col min="1799" max="1799" width="35.7109375" style="89" customWidth="1"/>
    <col min="1800" max="1800" width="17.7109375" style="89" customWidth="1"/>
    <col min="1801" max="1801" width="14.7109375" style="89" customWidth="1"/>
    <col min="1802" max="1802" width="30.7109375" style="89" customWidth="1"/>
    <col min="1803" max="2048" width="9.140625" style="89"/>
    <col min="2049" max="2049" width="8.7109375" style="89" customWidth="1"/>
    <col min="2050" max="2050" width="45.7109375" style="89" customWidth="1"/>
    <col min="2051" max="2051" width="15.7109375" style="89" customWidth="1"/>
    <col min="2052" max="2053" width="17.7109375" style="89" customWidth="1"/>
    <col min="2054" max="2054" width="14.7109375" style="89" customWidth="1"/>
    <col min="2055" max="2055" width="35.7109375" style="89" customWidth="1"/>
    <col min="2056" max="2056" width="17.7109375" style="89" customWidth="1"/>
    <col min="2057" max="2057" width="14.7109375" style="89" customWidth="1"/>
    <col min="2058" max="2058" width="30.7109375" style="89" customWidth="1"/>
    <col min="2059" max="2304" width="9.140625" style="89"/>
    <col min="2305" max="2305" width="8.7109375" style="89" customWidth="1"/>
    <col min="2306" max="2306" width="45.7109375" style="89" customWidth="1"/>
    <col min="2307" max="2307" width="15.7109375" style="89" customWidth="1"/>
    <col min="2308" max="2309" width="17.7109375" style="89" customWidth="1"/>
    <col min="2310" max="2310" width="14.7109375" style="89" customWidth="1"/>
    <col min="2311" max="2311" width="35.7109375" style="89" customWidth="1"/>
    <col min="2312" max="2312" width="17.7109375" style="89" customWidth="1"/>
    <col min="2313" max="2313" width="14.7109375" style="89" customWidth="1"/>
    <col min="2314" max="2314" width="30.7109375" style="89" customWidth="1"/>
    <col min="2315" max="2560" width="9.140625" style="89"/>
    <col min="2561" max="2561" width="8.7109375" style="89" customWidth="1"/>
    <col min="2562" max="2562" width="45.7109375" style="89" customWidth="1"/>
    <col min="2563" max="2563" width="15.7109375" style="89" customWidth="1"/>
    <col min="2564" max="2565" width="17.7109375" style="89" customWidth="1"/>
    <col min="2566" max="2566" width="14.7109375" style="89" customWidth="1"/>
    <col min="2567" max="2567" width="35.7109375" style="89" customWidth="1"/>
    <col min="2568" max="2568" width="17.7109375" style="89" customWidth="1"/>
    <col min="2569" max="2569" width="14.7109375" style="89" customWidth="1"/>
    <col min="2570" max="2570" width="30.7109375" style="89" customWidth="1"/>
    <col min="2571" max="2816" width="9.140625" style="89"/>
    <col min="2817" max="2817" width="8.7109375" style="89" customWidth="1"/>
    <col min="2818" max="2818" width="45.7109375" style="89" customWidth="1"/>
    <col min="2819" max="2819" width="15.7109375" style="89" customWidth="1"/>
    <col min="2820" max="2821" width="17.7109375" style="89" customWidth="1"/>
    <col min="2822" max="2822" width="14.7109375" style="89" customWidth="1"/>
    <col min="2823" max="2823" width="35.7109375" style="89" customWidth="1"/>
    <col min="2824" max="2824" width="17.7109375" style="89" customWidth="1"/>
    <col min="2825" max="2825" width="14.7109375" style="89" customWidth="1"/>
    <col min="2826" max="2826" width="30.7109375" style="89" customWidth="1"/>
    <col min="2827" max="3072" width="9.140625" style="89"/>
    <col min="3073" max="3073" width="8.7109375" style="89" customWidth="1"/>
    <col min="3074" max="3074" width="45.7109375" style="89" customWidth="1"/>
    <col min="3075" max="3075" width="15.7109375" style="89" customWidth="1"/>
    <col min="3076" max="3077" width="17.7109375" style="89" customWidth="1"/>
    <col min="3078" max="3078" width="14.7109375" style="89" customWidth="1"/>
    <col min="3079" max="3079" width="35.7109375" style="89" customWidth="1"/>
    <col min="3080" max="3080" width="17.7109375" style="89" customWidth="1"/>
    <col min="3081" max="3081" width="14.7109375" style="89" customWidth="1"/>
    <col min="3082" max="3082" width="30.7109375" style="89" customWidth="1"/>
    <col min="3083" max="3328" width="9.140625" style="89"/>
    <col min="3329" max="3329" width="8.7109375" style="89" customWidth="1"/>
    <col min="3330" max="3330" width="45.7109375" style="89" customWidth="1"/>
    <col min="3331" max="3331" width="15.7109375" style="89" customWidth="1"/>
    <col min="3332" max="3333" width="17.7109375" style="89" customWidth="1"/>
    <col min="3334" max="3334" width="14.7109375" style="89" customWidth="1"/>
    <col min="3335" max="3335" width="35.7109375" style="89" customWidth="1"/>
    <col min="3336" max="3336" width="17.7109375" style="89" customWidth="1"/>
    <col min="3337" max="3337" width="14.7109375" style="89" customWidth="1"/>
    <col min="3338" max="3338" width="30.7109375" style="89" customWidth="1"/>
    <col min="3339" max="3584" width="9.140625" style="89"/>
    <col min="3585" max="3585" width="8.7109375" style="89" customWidth="1"/>
    <col min="3586" max="3586" width="45.7109375" style="89" customWidth="1"/>
    <col min="3587" max="3587" width="15.7109375" style="89" customWidth="1"/>
    <col min="3588" max="3589" width="17.7109375" style="89" customWidth="1"/>
    <col min="3590" max="3590" width="14.7109375" style="89" customWidth="1"/>
    <col min="3591" max="3591" width="35.7109375" style="89" customWidth="1"/>
    <col min="3592" max="3592" width="17.7109375" style="89" customWidth="1"/>
    <col min="3593" max="3593" width="14.7109375" style="89" customWidth="1"/>
    <col min="3594" max="3594" width="30.7109375" style="89" customWidth="1"/>
    <col min="3595" max="3840" width="9.140625" style="89"/>
    <col min="3841" max="3841" width="8.7109375" style="89" customWidth="1"/>
    <col min="3842" max="3842" width="45.7109375" style="89" customWidth="1"/>
    <col min="3843" max="3843" width="15.7109375" style="89" customWidth="1"/>
    <col min="3844" max="3845" width="17.7109375" style="89" customWidth="1"/>
    <col min="3846" max="3846" width="14.7109375" style="89" customWidth="1"/>
    <col min="3847" max="3847" width="35.7109375" style="89" customWidth="1"/>
    <col min="3848" max="3848" width="17.7109375" style="89" customWidth="1"/>
    <col min="3849" max="3849" width="14.7109375" style="89" customWidth="1"/>
    <col min="3850" max="3850" width="30.7109375" style="89" customWidth="1"/>
    <col min="3851" max="4096" width="9.140625" style="89"/>
    <col min="4097" max="4097" width="8.7109375" style="89" customWidth="1"/>
    <col min="4098" max="4098" width="45.7109375" style="89" customWidth="1"/>
    <col min="4099" max="4099" width="15.7109375" style="89" customWidth="1"/>
    <col min="4100" max="4101" width="17.7109375" style="89" customWidth="1"/>
    <col min="4102" max="4102" width="14.7109375" style="89" customWidth="1"/>
    <col min="4103" max="4103" width="35.7109375" style="89" customWidth="1"/>
    <col min="4104" max="4104" width="17.7109375" style="89" customWidth="1"/>
    <col min="4105" max="4105" width="14.7109375" style="89" customWidth="1"/>
    <col min="4106" max="4106" width="30.7109375" style="89" customWidth="1"/>
    <col min="4107" max="4352" width="9.140625" style="89"/>
    <col min="4353" max="4353" width="8.7109375" style="89" customWidth="1"/>
    <col min="4354" max="4354" width="45.7109375" style="89" customWidth="1"/>
    <col min="4355" max="4355" width="15.7109375" style="89" customWidth="1"/>
    <col min="4356" max="4357" width="17.7109375" style="89" customWidth="1"/>
    <col min="4358" max="4358" width="14.7109375" style="89" customWidth="1"/>
    <col min="4359" max="4359" width="35.7109375" style="89" customWidth="1"/>
    <col min="4360" max="4360" width="17.7109375" style="89" customWidth="1"/>
    <col min="4361" max="4361" width="14.7109375" style="89" customWidth="1"/>
    <col min="4362" max="4362" width="30.7109375" style="89" customWidth="1"/>
    <col min="4363" max="4608" width="9.140625" style="89"/>
    <col min="4609" max="4609" width="8.7109375" style="89" customWidth="1"/>
    <col min="4610" max="4610" width="45.7109375" style="89" customWidth="1"/>
    <col min="4611" max="4611" width="15.7109375" style="89" customWidth="1"/>
    <col min="4612" max="4613" width="17.7109375" style="89" customWidth="1"/>
    <col min="4614" max="4614" width="14.7109375" style="89" customWidth="1"/>
    <col min="4615" max="4615" width="35.7109375" style="89" customWidth="1"/>
    <col min="4616" max="4616" width="17.7109375" style="89" customWidth="1"/>
    <col min="4617" max="4617" width="14.7109375" style="89" customWidth="1"/>
    <col min="4618" max="4618" width="30.7109375" style="89" customWidth="1"/>
    <col min="4619" max="4864" width="9.140625" style="89"/>
    <col min="4865" max="4865" width="8.7109375" style="89" customWidth="1"/>
    <col min="4866" max="4866" width="45.7109375" style="89" customWidth="1"/>
    <col min="4867" max="4867" width="15.7109375" style="89" customWidth="1"/>
    <col min="4868" max="4869" width="17.7109375" style="89" customWidth="1"/>
    <col min="4870" max="4870" width="14.7109375" style="89" customWidth="1"/>
    <col min="4871" max="4871" width="35.7109375" style="89" customWidth="1"/>
    <col min="4872" max="4872" width="17.7109375" style="89" customWidth="1"/>
    <col min="4873" max="4873" width="14.7109375" style="89" customWidth="1"/>
    <col min="4874" max="4874" width="30.7109375" style="89" customWidth="1"/>
    <col min="4875" max="5120" width="9.140625" style="89"/>
    <col min="5121" max="5121" width="8.7109375" style="89" customWidth="1"/>
    <col min="5122" max="5122" width="45.7109375" style="89" customWidth="1"/>
    <col min="5123" max="5123" width="15.7109375" style="89" customWidth="1"/>
    <col min="5124" max="5125" width="17.7109375" style="89" customWidth="1"/>
    <col min="5126" max="5126" width="14.7109375" style="89" customWidth="1"/>
    <col min="5127" max="5127" width="35.7109375" style="89" customWidth="1"/>
    <col min="5128" max="5128" width="17.7109375" style="89" customWidth="1"/>
    <col min="5129" max="5129" width="14.7109375" style="89" customWidth="1"/>
    <col min="5130" max="5130" width="30.7109375" style="89" customWidth="1"/>
    <col min="5131" max="5376" width="9.140625" style="89"/>
    <col min="5377" max="5377" width="8.7109375" style="89" customWidth="1"/>
    <col min="5378" max="5378" width="45.7109375" style="89" customWidth="1"/>
    <col min="5379" max="5379" width="15.7109375" style="89" customWidth="1"/>
    <col min="5380" max="5381" width="17.7109375" style="89" customWidth="1"/>
    <col min="5382" max="5382" width="14.7109375" style="89" customWidth="1"/>
    <col min="5383" max="5383" width="35.7109375" style="89" customWidth="1"/>
    <col min="5384" max="5384" width="17.7109375" style="89" customWidth="1"/>
    <col min="5385" max="5385" width="14.7109375" style="89" customWidth="1"/>
    <col min="5386" max="5386" width="30.7109375" style="89" customWidth="1"/>
    <col min="5387" max="5632" width="9.140625" style="89"/>
    <col min="5633" max="5633" width="8.7109375" style="89" customWidth="1"/>
    <col min="5634" max="5634" width="45.7109375" style="89" customWidth="1"/>
    <col min="5635" max="5635" width="15.7109375" style="89" customWidth="1"/>
    <col min="5636" max="5637" width="17.7109375" style="89" customWidth="1"/>
    <col min="5638" max="5638" width="14.7109375" style="89" customWidth="1"/>
    <col min="5639" max="5639" width="35.7109375" style="89" customWidth="1"/>
    <col min="5640" max="5640" width="17.7109375" style="89" customWidth="1"/>
    <col min="5641" max="5641" width="14.7109375" style="89" customWidth="1"/>
    <col min="5642" max="5642" width="30.7109375" style="89" customWidth="1"/>
    <col min="5643" max="5888" width="9.140625" style="89"/>
    <col min="5889" max="5889" width="8.7109375" style="89" customWidth="1"/>
    <col min="5890" max="5890" width="45.7109375" style="89" customWidth="1"/>
    <col min="5891" max="5891" width="15.7109375" style="89" customWidth="1"/>
    <col min="5892" max="5893" width="17.7109375" style="89" customWidth="1"/>
    <col min="5894" max="5894" width="14.7109375" style="89" customWidth="1"/>
    <col min="5895" max="5895" width="35.7109375" style="89" customWidth="1"/>
    <col min="5896" max="5896" width="17.7109375" style="89" customWidth="1"/>
    <col min="5897" max="5897" width="14.7109375" style="89" customWidth="1"/>
    <col min="5898" max="5898" width="30.7109375" style="89" customWidth="1"/>
    <col min="5899" max="6144" width="9.140625" style="89"/>
    <col min="6145" max="6145" width="8.7109375" style="89" customWidth="1"/>
    <col min="6146" max="6146" width="45.7109375" style="89" customWidth="1"/>
    <col min="6147" max="6147" width="15.7109375" style="89" customWidth="1"/>
    <col min="6148" max="6149" width="17.7109375" style="89" customWidth="1"/>
    <col min="6150" max="6150" width="14.7109375" style="89" customWidth="1"/>
    <col min="6151" max="6151" width="35.7109375" style="89" customWidth="1"/>
    <col min="6152" max="6152" width="17.7109375" style="89" customWidth="1"/>
    <col min="6153" max="6153" width="14.7109375" style="89" customWidth="1"/>
    <col min="6154" max="6154" width="30.7109375" style="89" customWidth="1"/>
    <col min="6155" max="6400" width="9.140625" style="89"/>
    <col min="6401" max="6401" width="8.7109375" style="89" customWidth="1"/>
    <col min="6402" max="6402" width="45.7109375" style="89" customWidth="1"/>
    <col min="6403" max="6403" width="15.7109375" style="89" customWidth="1"/>
    <col min="6404" max="6405" width="17.7109375" style="89" customWidth="1"/>
    <col min="6406" max="6406" width="14.7109375" style="89" customWidth="1"/>
    <col min="6407" max="6407" width="35.7109375" style="89" customWidth="1"/>
    <col min="6408" max="6408" width="17.7109375" style="89" customWidth="1"/>
    <col min="6409" max="6409" width="14.7109375" style="89" customWidth="1"/>
    <col min="6410" max="6410" width="30.7109375" style="89" customWidth="1"/>
    <col min="6411" max="6656" width="9.140625" style="89"/>
    <col min="6657" max="6657" width="8.7109375" style="89" customWidth="1"/>
    <col min="6658" max="6658" width="45.7109375" style="89" customWidth="1"/>
    <col min="6659" max="6659" width="15.7109375" style="89" customWidth="1"/>
    <col min="6660" max="6661" width="17.7109375" style="89" customWidth="1"/>
    <col min="6662" max="6662" width="14.7109375" style="89" customWidth="1"/>
    <col min="6663" max="6663" width="35.7109375" style="89" customWidth="1"/>
    <col min="6664" max="6664" width="17.7109375" style="89" customWidth="1"/>
    <col min="6665" max="6665" width="14.7109375" style="89" customWidth="1"/>
    <col min="6666" max="6666" width="30.7109375" style="89" customWidth="1"/>
    <col min="6667" max="6912" width="9.140625" style="89"/>
    <col min="6913" max="6913" width="8.7109375" style="89" customWidth="1"/>
    <col min="6914" max="6914" width="45.7109375" style="89" customWidth="1"/>
    <col min="6915" max="6915" width="15.7109375" style="89" customWidth="1"/>
    <col min="6916" max="6917" width="17.7109375" style="89" customWidth="1"/>
    <col min="6918" max="6918" width="14.7109375" style="89" customWidth="1"/>
    <col min="6919" max="6919" width="35.7109375" style="89" customWidth="1"/>
    <col min="6920" max="6920" width="17.7109375" style="89" customWidth="1"/>
    <col min="6921" max="6921" width="14.7109375" style="89" customWidth="1"/>
    <col min="6922" max="6922" width="30.7109375" style="89" customWidth="1"/>
    <col min="6923" max="7168" width="9.140625" style="89"/>
    <col min="7169" max="7169" width="8.7109375" style="89" customWidth="1"/>
    <col min="7170" max="7170" width="45.7109375" style="89" customWidth="1"/>
    <col min="7171" max="7171" width="15.7109375" style="89" customWidth="1"/>
    <col min="7172" max="7173" width="17.7109375" style="89" customWidth="1"/>
    <col min="7174" max="7174" width="14.7109375" style="89" customWidth="1"/>
    <col min="7175" max="7175" width="35.7109375" style="89" customWidth="1"/>
    <col min="7176" max="7176" width="17.7109375" style="89" customWidth="1"/>
    <col min="7177" max="7177" width="14.7109375" style="89" customWidth="1"/>
    <col min="7178" max="7178" width="30.7109375" style="89" customWidth="1"/>
    <col min="7179" max="7424" width="9.140625" style="89"/>
    <col min="7425" max="7425" width="8.7109375" style="89" customWidth="1"/>
    <col min="7426" max="7426" width="45.7109375" style="89" customWidth="1"/>
    <col min="7427" max="7427" width="15.7109375" style="89" customWidth="1"/>
    <col min="7428" max="7429" width="17.7109375" style="89" customWidth="1"/>
    <col min="7430" max="7430" width="14.7109375" style="89" customWidth="1"/>
    <col min="7431" max="7431" width="35.7109375" style="89" customWidth="1"/>
    <col min="7432" max="7432" width="17.7109375" style="89" customWidth="1"/>
    <col min="7433" max="7433" width="14.7109375" style="89" customWidth="1"/>
    <col min="7434" max="7434" width="30.7109375" style="89" customWidth="1"/>
    <col min="7435" max="7680" width="9.140625" style="89"/>
    <col min="7681" max="7681" width="8.7109375" style="89" customWidth="1"/>
    <col min="7682" max="7682" width="45.7109375" style="89" customWidth="1"/>
    <col min="7683" max="7683" width="15.7109375" style="89" customWidth="1"/>
    <col min="7684" max="7685" width="17.7109375" style="89" customWidth="1"/>
    <col min="7686" max="7686" width="14.7109375" style="89" customWidth="1"/>
    <col min="7687" max="7687" width="35.7109375" style="89" customWidth="1"/>
    <col min="7688" max="7688" width="17.7109375" style="89" customWidth="1"/>
    <col min="7689" max="7689" width="14.7109375" style="89" customWidth="1"/>
    <col min="7690" max="7690" width="30.7109375" style="89" customWidth="1"/>
    <col min="7691" max="7936" width="9.140625" style="89"/>
    <col min="7937" max="7937" width="8.7109375" style="89" customWidth="1"/>
    <col min="7938" max="7938" width="45.7109375" style="89" customWidth="1"/>
    <col min="7939" max="7939" width="15.7109375" style="89" customWidth="1"/>
    <col min="7940" max="7941" width="17.7109375" style="89" customWidth="1"/>
    <col min="7942" max="7942" width="14.7109375" style="89" customWidth="1"/>
    <col min="7943" max="7943" width="35.7109375" style="89" customWidth="1"/>
    <col min="7944" max="7944" width="17.7109375" style="89" customWidth="1"/>
    <col min="7945" max="7945" width="14.7109375" style="89" customWidth="1"/>
    <col min="7946" max="7946" width="30.7109375" style="89" customWidth="1"/>
    <col min="7947" max="8192" width="9.140625" style="89"/>
    <col min="8193" max="8193" width="8.7109375" style="89" customWidth="1"/>
    <col min="8194" max="8194" width="45.7109375" style="89" customWidth="1"/>
    <col min="8195" max="8195" width="15.7109375" style="89" customWidth="1"/>
    <col min="8196" max="8197" width="17.7109375" style="89" customWidth="1"/>
    <col min="8198" max="8198" width="14.7109375" style="89" customWidth="1"/>
    <col min="8199" max="8199" width="35.7109375" style="89" customWidth="1"/>
    <col min="8200" max="8200" width="17.7109375" style="89" customWidth="1"/>
    <col min="8201" max="8201" width="14.7109375" style="89" customWidth="1"/>
    <col min="8202" max="8202" width="30.7109375" style="89" customWidth="1"/>
    <col min="8203" max="8448" width="9.140625" style="89"/>
    <col min="8449" max="8449" width="8.7109375" style="89" customWidth="1"/>
    <col min="8450" max="8450" width="45.7109375" style="89" customWidth="1"/>
    <col min="8451" max="8451" width="15.7109375" style="89" customWidth="1"/>
    <col min="8452" max="8453" width="17.7109375" style="89" customWidth="1"/>
    <col min="8454" max="8454" width="14.7109375" style="89" customWidth="1"/>
    <col min="8455" max="8455" width="35.7109375" style="89" customWidth="1"/>
    <col min="8456" max="8456" width="17.7109375" style="89" customWidth="1"/>
    <col min="8457" max="8457" width="14.7109375" style="89" customWidth="1"/>
    <col min="8458" max="8458" width="30.7109375" style="89" customWidth="1"/>
    <col min="8459" max="8704" width="9.140625" style="89"/>
    <col min="8705" max="8705" width="8.7109375" style="89" customWidth="1"/>
    <col min="8706" max="8706" width="45.7109375" style="89" customWidth="1"/>
    <col min="8707" max="8707" width="15.7109375" style="89" customWidth="1"/>
    <col min="8708" max="8709" width="17.7109375" style="89" customWidth="1"/>
    <col min="8710" max="8710" width="14.7109375" style="89" customWidth="1"/>
    <col min="8711" max="8711" width="35.7109375" style="89" customWidth="1"/>
    <col min="8712" max="8712" width="17.7109375" style="89" customWidth="1"/>
    <col min="8713" max="8713" width="14.7109375" style="89" customWidth="1"/>
    <col min="8714" max="8714" width="30.7109375" style="89" customWidth="1"/>
    <col min="8715" max="8960" width="9.140625" style="89"/>
    <col min="8961" max="8961" width="8.7109375" style="89" customWidth="1"/>
    <col min="8962" max="8962" width="45.7109375" style="89" customWidth="1"/>
    <col min="8963" max="8963" width="15.7109375" style="89" customWidth="1"/>
    <col min="8964" max="8965" width="17.7109375" style="89" customWidth="1"/>
    <col min="8966" max="8966" width="14.7109375" style="89" customWidth="1"/>
    <col min="8967" max="8967" width="35.7109375" style="89" customWidth="1"/>
    <col min="8968" max="8968" width="17.7109375" style="89" customWidth="1"/>
    <col min="8969" max="8969" width="14.7109375" style="89" customWidth="1"/>
    <col min="8970" max="8970" width="30.7109375" style="89" customWidth="1"/>
    <col min="8971" max="9216" width="9.140625" style="89"/>
    <col min="9217" max="9217" width="8.7109375" style="89" customWidth="1"/>
    <col min="9218" max="9218" width="45.7109375" style="89" customWidth="1"/>
    <col min="9219" max="9219" width="15.7109375" style="89" customWidth="1"/>
    <col min="9220" max="9221" width="17.7109375" style="89" customWidth="1"/>
    <col min="9222" max="9222" width="14.7109375" style="89" customWidth="1"/>
    <col min="9223" max="9223" width="35.7109375" style="89" customWidth="1"/>
    <col min="9224" max="9224" width="17.7109375" style="89" customWidth="1"/>
    <col min="9225" max="9225" width="14.7109375" style="89" customWidth="1"/>
    <col min="9226" max="9226" width="30.7109375" style="89" customWidth="1"/>
    <col min="9227" max="9472" width="9.140625" style="89"/>
    <col min="9473" max="9473" width="8.7109375" style="89" customWidth="1"/>
    <col min="9474" max="9474" width="45.7109375" style="89" customWidth="1"/>
    <col min="9475" max="9475" width="15.7109375" style="89" customWidth="1"/>
    <col min="9476" max="9477" width="17.7109375" style="89" customWidth="1"/>
    <col min="9478" max="9478" width="14.7109375" style="89" customWidth="1"/>
    <col min="9479" max="9479" width="35.7109375" style="89" customWidth="1"/>
    <col min="9480" max="9480" width="17.7109375" style="89" customWidth="1"/>
    <col min="9481" max="9481" width="14.7109375" style="89" customWidth="1"/>
    <col min="9482" max="9482" width="30.7109375" style="89" customWidth="1"/>
    <col min="9483" max="9728" width="9.140625" style="89"/>
    <col min="9729" max="9729" width="8.7109375" style="89" customWidth="1"/>
    <col min="9730" max="9730" width="45.7109375" style="89" customWidth="1"/>
    <col min="9731" max="9731" width="15.7109375" style="89" customWidth="1"/>
    <col min="9732" max="9733" width="17.7109375" style="89" customWidth="1"/>
    <col min="9734" max="9734" width="14.7109375" style="89" customWidth="1"/>
    <col min="9735" max="9735" width="35.7109375" style="89" customWidth="1"/>
    <col min="9736" max="9736" width="17.7109375" style="89" customWidth="1"/>
    <col min="9737" max="9737" width="14.7109375" style="89" customWidth="1"/>
    <col min="9738" max="9738" width="30.7109375" style="89" customWidth="1"/>
    <col min="9739" max="9984" width="9.140625" style="89"/>
    <col min="9985" max="9985" width="8.7109375" style="89" customWidth="1"/>
    <col min="9986" max="9986" width="45.7109375" style="89" customWidth="1"/>
    <col min="9987" max="9987" width="15.7109375" style="89" customWidth="1"/>
    <col min="9988" max="9989" width="17.7109375" style="89" customWidth="1"/>
    <col min="9990" max="9990" width="14.7109375" style="89" customWidth="1"/>
    <col min="9991" max="9991" width="35.7109375" style="89" customWidth="1"/>
    <col min="9992" max="9992" width="17.7109375" style="89" customWidth="1"/>
    <col min="9993" max="9993" width="14.7109375" style="89" customWidth="1"/>
    <col min="9994" max="9994" width="30.7109375" style="89" customWidth="1"/>
    <col min="9995" max="10240" width="9.140625" style="89"/>
    <col min="10241" max="10241" width="8.7109375" style="89" customWidth="1"/>
    <col min="10242" max="10242" width="45.7109375" style="89" customWidth="1"/>
    <col min="10243" max="10243" width="15.7109375" style="89" customWidth="1"/>
    <col min="10244" max="10245" width="17.7109375" style="89" customWidth="1"/>
    <col min="10246" max="10246" width="14.7109375" style="89" customWidth="1"/>
    <col min="10247" max="10247" width="35.7109375" style="89" customWidth="1"/>
    <col min="10248" max="10248" width="17.7109375" style="89" customWidth="1"/>
    <col min="10249" max="10249" width="14.7109375" style="89" customWidth="1"/>
    <col min="10250" max="10250" width="30.7109375" style="89" customWidth="1"/>
    <col min="10251" max="10496" width="9.140625" style="89"/>
    <col min="10497" max="10497" width="8.7109375" style="89" customWidth="1"/>
    <col min="10498" max="10498" width="45.7109375" style="89" customWidth="1"/>
    <col min="10499" max="10499" width="15.7109375" style="89" customWidth="1"/>
    <col min="10500" max="10501" width="17.7109375" style="89" customWidth="1"/>
    <col min="10502" max="10502" width="14.7109375" style="89" customWidth="1"/>
    <col min="10503" max="10503" width="35.7109375" style="89" customWidth="1"/>
    <col min="10504" max="10504" width="17.7109375" style="89" customWidth="1"/>
    <col min="10505" max="10505" width="14.7109375" style="89" customWidth="1"/>
    <col min="10506" max="10506" width="30.7109375" style="89" customWidth="1"/>
    <col min="10507" max="10752" width="9.140625" style="89"/>
    <col min="10753" max="10753" width="8.7109375" style="89" customWidth="1"/>
    <col min="10754" max="10754" width="45.7109375" style="89" customWidth="1"/>
    <col min="10755" max="10755" width="15.7109375" style="89" customWidth="1"/>
    <col min="10756" max="10757" width="17.7109375" style="89" customWidth="1"/>
    <col min="10758" max="10758" width="14.7109375" style="89" customWidth="1"/>
    <col min="10759" max="10759" width="35.7109375" style="89" customWidth="1"/>
    <col min="10760" max="10760" width="17.7109375" style="89" customWidth="1"/>
    <col min="10761" max="10761" width="14.7109375" style="89" customWidth="1"/>
    <col min="10762" max="10762" width="30.7109375" style="89" customWidth="1"/>
    <col min="10763" max="11008" width="9.140625" style="89"/>
    <col min="11009" max="11009" width="8.7109375" style="89" customWidth="1"/>
    <col min="11010" max="11010" width="45.7109375" style="89" customWidth="1"/>
    <col min="11011" max="11011" width="15.7109375" style="89" customWidth="1"/>
    <col min="11012" max="11013" width="17.7109375" style="89" customWidth="1"/>
    <col min="11014" max="11014" width="14.7109375" style="89" customWidth="1"/>
    <col min="11015" max="11015" width="35.7109375" style="89" customWidth="1"/>
    <col min="11016" max="11016" width="17.7109375" style="89" customWidth="1"/>
    <col min="11017" max="11017" width="14.7109375" style="89" customWidth="1"/>
    <col min="11018" max="11018" width="30.7109375" style="89" customWidth="1"/>
    <col min="11019" max="11264" width="9.140625" style="89"/>
    <col min="11265" max="11265" width="8.7109375" style="89" customWidth="1"/>
    <col min="11266" max="11266" width="45.7109375" style="89" customWidth="1"/>
    <col min="11267" max="11267" width="15.7109375" style="89" customWidth="1"/>
    <col min="11268" max="11269" width="17.7109375" style="89" customWidth="1"/>
    <col min="11270" max="11270" width="14.7109375" style="89" customWidth="1"/>
    <col min="11271" max="11271" width="35.7109375" style="89" customWidth="1"/>
    <col min="11272" max="11272" width="17.7109375" style="89" customWidth="1"/>
    <col min="11273" max="11273" width="14.7109375" style="89" customWidth="1"/>
    <col min="11274" max="11274" width="30.7109375" style="89" customWidth="1"/>
    <col min="11275" max="11520" width="9.140625" style="89"/>
    <col min="11521" max="11521" width="8.7109375" style="89" customWidth="1"/>
    <col min="11522" max="11522" width="45.7109375" style="89" customWidth="1"/>
    <col min="11523" max="11523" width="15.7109375" style="89" customWidth="1"/>
    <col min="11524" max="11525" width="17.7109375" style="89" customWidth="1"/>
    <col min="11526" max="11526" width="14.7109375" style="89" customWidth="1"/>
    <col min="11527" max="11527" width="35.7109375" style="89" customWidth="1"/>
    <col min="11528" max="11528" width="17.7109375" style="89" customWidth="1"/>
    <col min="11529" max="11529" width="14.7109375" style="89" customWidth="1"/>
    <col min="11530" max="11530" width="30.7109375" style="89" customWidth="1"/>
    <col min="11531" max="11776" width="9.140625" style="89"/>
    <col min="11777" max="11777" width="8.7109375" style="89" customWidth="1"/>
    <col min="11778" max="11778" width="45.7109375" style="89" customWidth="1"/>
    <col min="11779" max="11779" width="15.7109375" style="89" customWidth="1"/>
    <col min="11780" max="11781" width="17.7109375" style="89" customWidth="1"/>
    <col min="11782" max="11782" width="14.7109375" style="89" customWidth="1"/>
    <col min="11783" max="11783" width="35.7109375" style="89" customWidth="1"/>
    <col min="11784" max="11784" width="17.7109375" style="89" customWidth="1"/>
    <col min="11785" max="11785" width="14.7109375" style="89" customWidth="1"/>
    <col min="11786" max="11786" width="30.7109375" style="89" customWidth="1"/>
    <col min="11787" max="12032" width="9.140625" style="89"/>
    <col min="12033" max="12033" width="8.7109375" style="89" customWidth="1"/>
    <col min="12034" max="12034" width="45.7109375" style="89" customWidth="1"/>
    <col min="12035" max="12035" width="15.7109375" style="89" customWidth="1"/>
    <col min="12036" max="12037" width="17.7109375" style="89" customWidth="1"/>
    <col min="12038" max="12038" width="14.7109375" style="89" customWidth="1"/>
    <col min="12039" max="12039" width="35.7109375" style="89" customWidth="1"/>
    <col min="12040" max="12040" width="17.7109375" style="89" customWidth="1"/>
    <col min="12041" max="12041" width="14.7109375" style="89" customWidth="1"/>
    <col min="12042" max="12042" width="30.7109375" style="89" customWidth="1"/>
    <col min="12043" max="12288" width="9.140625" style="89"/>
    <col min="12289" max="12289" width="8.7109375" style="89" customWidth="1"/>
    <col min="12290" max="12290" width="45.7109375" style="89" customWidth="1"/>
    <col min="12291" max="12291" width="15.7109375" style="89" customWidth="1"/>
    <col min="12292" max="12293" width="17.7109375" style="89" customWidth="1"/>
    <col min="12294" max="12294" width="14.7109375" style="89" customWidth="1"/>
    <col min="12295" max="12295" width="35.7109375" style="89" customWidth="1"/>
    <col min="12296" max="12296" width="17.7109375" style="89" customWidth="1"/>
    <col min="12297" max="12297" width="14.7109375" style="89" customWidth="1"/>
    <col min="12298" max="12298" width="30.7109375" style="89" customWidth="1"/>
    <col min="12299" max="12544" width="9.140625" style="89"/>
    <col min="12545" max="12545" width="8.7109375" style="89" customWidth="1"/>
    <col min="12546" max="12546" width="45.7109375" style="89" customWidth="1"/>
    <col min="12547" max="12547" width="15.7109375" style="89" customWidth="1"/>
    <col min="12548" max="12549" width="17.7109375" style="89" customWidth="1"/>
    <col min="12550" max="12550" width="14.7109375" style="89" customWidth="1"/>
    <col min="12551" max="12551" width="35.7109375" style="89" customWidth="1"/>
    <col min="12552" max="12552" width="17.7109375" style="89" customWidth="1"/>
    <col min="12553" max="12553" width="14.7109375" style="89" customWidth="1"/>
    <col min="12554" max="12554" width="30.7109375" style="89" customWidth="1"/>
    <col min="12555" max="12800" width="9.140625" style="89"/>
    <col min="12801" max="12801" width="8.7109375" style="89" customWidth="1"/>
    <col min="12802" max="12802" width="45.7109375" style="89" customWidth="1"/>
    <col min="12803" max="12803" width="15.7109375" style="89" customWidth="1"/>
    <col min="12804" max="12805" width="17.7109375" style="89" customWidth="1"/>
    <col min="12806" max="12806" width="14.7109375" style="89" customWidth="1"/>
    <col min="12807" max="12807" width="35.7109375" style="89" customWidth="1"/>
    <col min="12808" max="12808" width="17.7109375" style="89" customWidth="1"/>
    <col min="12809" max="12809" width="14.7109375" style="89" customWidth="1"/>
    <col min="12810" max="12810" width="30.7109375" style="89" customWidth="1"/>
    <col min="12811" max="13056" width="9.140625" style="89"/>
    <col min="13057" max="13057" width="8.7109375" style="89" customWidth="1"/>
    <col min="13058" max="13058" width="45.7109375" style="89" customWidth="1"/>
    <col min="13059" max="13059" width="15.7109375" style="89" customWidth="1"/>
    <col min="13060" max="13061" width="17.7109375" style="89" customWidth="1"/>
    <col min="13062" max="13062" width="14.7109375" style="89" customWidth="1"/>
    <col min="13063" max="13063" width="35.7109375" style="89" customWidth="1"/>
    <col min="13064" max="13064" width="17.7109375" style="89" customWidth="1"/>
    <col min="13065" max="13065" width="14.7109375" style="89" customWidth="1"/>
    <col min="13066" max="13066" width="30.7109375" style="89" customWidth="1"/>
    <col min="13067" max="13312" width="9.140625" style="89"/>
    <col min="13313" max="13313" width="8.7109375" style="89" customWidth="1"/>
    <col min="13314" max="13314" width="45.7109375" style="89" customWidth="1"/>
    <col min="13315" max="13315" width="15.7109375" style="89" customWidth="1"/>
    <col min="13316" max="13317" width="17.7109375" style="89" customWidth="1"/>
    <col min="13318" max="13318" width="14.7109375" style="89" customWidth="1"/>
    <col min="13319" max="13319" width="35.7109375" style="89" customWidth="1"/>
    <col min="13320" max="13320" width="17.7109375" style="89" customWidth="1"/>
    <col min="13321" max="13321" width="14.7109375" style="89" customWidth="1"/>
    <col min="13322" max="13322" width="30.7109375" style="89" customWidth="1"/>
    <col min="13323" max="13568" width="9.140625" style="89"/>
    <col min="13569" max="13569" width="8.7109375" style="89" customWidth="1"/>
    <col min="13570" max="13570" width="45.7109375" style="89" customWidth="1"/>
    <col min="13571" max="13571" width="15.7109375" style="89" customWidth="1"/>
    <col min="13572" max="13573" width="17.7109375" style="89" customWidth="1"/>
    <col min="13574" max="13574" width="14.7109375" style="89" customWidth="1"/>
    <col min="13575" max="13575" width="35.7109375" style="89" customWidth="1"/>
    <col min="13576" max="13576" width="17.7109375" style="89" customWidth="1"/>
    <col min="13577" max="13577" width="14.7109375" style="89" customWidth="1"/>
    <col min="13578" max="13578" width="30.7109375" style="89" customWidth="1"/>
    <col min="13579" max="13824" width="9.140625" style="89"/>
    <col min="13825" max="13825" width="8.7109375" style="89" customWidth="1"/>
    <col min="13826" max="13826" width="45.7109375" style="89" customWidth="1"/>
    <col min="13827" max="13827" width="15.7109375" style="89" customWidth="1"/>
    <col min="13828" max="13829" width="17.7109375" style="89" customWidth="1"/>
    <col min="13830" max="13830" width="14.7109375" style="89" customWidth="1"/>
    <col min="13831" max="13831" width="35.7109375" style="89" customWidth="1"/>
    <col min="13832" max="13832" width="17.7109375" style="89" customWidth="1"/>
    <col min="13833" max="13833" width="14.7109375" style="89" customWidth="1"/>
    <col min="13834" max="13834" width="30.7109375" style="89" customWidth="1"/>
    <col min="13835" max="14080" width="9.140625" style="89"/>
    <col min="14081" max="14081" width="8.7109375" style="89" customWidth="1"/>
    <col min="14082" max="14082" width="45.7109375" style="89" customWidth="1"/>
    <col min="14083" max="14083" width="15.7109375" style="89" customWidth="1"/>
    <col min="14084" max="14085" width="17.7109375" style="89" customWidth="1"/>
    <col min="14086" max="14086" width="14.7109375" style="89" customWidth="1"/>
    <col min="14087" max="14087" width="35.7109375" style="89" customWidth="1"/>
    <col min="14088" max="14088" width="17.7109375" style="89" customWidth="1"/>
    <col min="14089" max="14089" width="14.7109375" style="89" customWidth="1"/>
    <col min="14090" max="14090" width="30.7109375" style="89" customWidth="1"/>
    <col min="14091" max="14336" width="9.140625" style="89"/>
    <col min="14337" max="14337" width="8.7109375" style="89" customWidth="1"/>
    <col min="14338" max="14338" width="45.7109375" style="89" customWidth="1"/>
    <col min="14339" max="14339" width="15.7109375" style="89" customWidth="1"/>
    <col min="14340" max="14341" width="17.7109375" style="89" customWidth="1"/>
    <col min="14342" max="14342" width="14.7109375" style="89" customWidth="1"/>
    <col min="14343" max="14343" width="35.7109375" style="89" customWidth="1"/>
    <col min="14344" max="14344" width="17.7109375" style="89" customWidth="1"/>
    <col min="14345" max="14345" width="14.7109375" style="89" customWidth="1"/>
    <col min="14346" max="14346" width="30.7109375" style="89" customWidth="1"/>
    <col min="14347" max="14592" width="9.140625" style="89"/>
    <col min="14593" max="14593" width="8.7109375" style="89" customWidth="1"/>
    <col min="14594" max="14594" width="45.7109375" style="89" customWidth="1"/>
    <col min="14595" max="14595" width="15.7109375" style="89" customWidth="1"/>
    <col min="14596" max="14597" width="17.7109375" style="89" customWidth="1"/>
    <col min="14598" max="14598" width="14.7109375" style="89" customWidth="1"/>
    <col min="14599" max="14599" width="35.7109375" style="89" customWidth="1"/>
    <col min="14600" max="14600" width="17.7109375" style="89" customWidth="1"/>
    <col min="14601" max="14601" width="14.7109375" style="89" customWidth="1"/>
    <col min="14602" max="14602" width="30.7109375" style="89" customWidth="1"/>
    <col min="14603" max="14848" width="9.140625" style="89"/>
    <col min="14849" max="14849" width="8.7109375" style="89" customWidth="1"/>
    <col min="14850" max="14850" width="45.7109375" style="89" customWidth="1"/>
    <col min="14851" max="14851" width="15.7109375" style="89" customWidth="1"/>
    <col min="14852" max="14853" width="17.7109375" style="89" customWidth="1"/>
    <col min="14854" max="14854" width="14.7109375" style="89" customWidth="1"/>
    <col min="14855" max="14855" width="35.7109375" style="89" customWidth="1"/>
    <col min="14856" max="14856" width="17.7109375" style="89" customWidth="1"/>
    <col min="14857" max="14857" width="14.7109375" style="89" customWidth="1"/>
    <col min="14858" max="14858" width="30.7109375" style="89" customWidth="1"/>
    <col min="14859" max="15104" width="9.140625" style="89"/>
    <col min="15105" max="15105" width="8.7109375" style="89" customWidth="1"/>
    <col min="15106" max="15106" width="45.7109375" style="89" customWidth="1"/>
    <col min="15107" max="15107" width="15.7109375" style="89" customWidth="1"/>
    <col min="15108" max="15109" width="17.7109375" style="89" customWidth="1"/>
    <col min="15110" max="15110" width="14.7109375" style="89" customWidth="1"/>
    <col min="15111" max="15111" width="35.7109375" style="89" customWidth="1"/>
    <col min="15112" max="15112" width="17.7109375" style="89" customWidth="1"/>
    <col min="15113" max="15113" width="14.7109375" style="89" customWidth="1"/>
    <col min="15114" max="15114" width="30.7109375" style="89" customWidth="1"/>
    <col min="15115" max="15360" width="9.140625" style="89"/>
    <col min="15361" max="15361" width="8.7109375" style="89" customWidth="1"/>
    <col min="15362" max="15362" width="45.7109375" style="89" customWidth="1"/>
    <col min="15363" max="15363" width="15.7109375" style="89" customWidth="1"/>
    <col min="15364" max="15365" width="17.7109375" style="89" customWidth="1"/>
    <col min="15366" max="15366" width="14.7109375" style="89" customWidth="1"/>
    <col min="15367" max="15367" width="35.7109375" style="89" customWidth="1"/>
    <col min="15368" max="15368" width="17.7109375" style="89" customWidth="1"/>
    <col min="15369" max="15369" width="14.7109375" style="89" customWidth="1"/>
    <col min="15370" max="15370" width="30.7109375" style="89" customWidth="1"/>
    <col min="15371" max="15616" width="9.140625" style="89"/>
    <col min="15617" max="15617" width="8.7109375" style="89" customWidth="1"/>
    <col min="15618" max="15618" width="45.7109375" style="89" customWidth="1"/>
    <col min="15619" max="15619" width="15.7109375" style="89" customWidth="1"/>
    <col min="15620" max="15621" width="17.7109375" style="89" customWidth="1"/>
    <col min="15622" max="15622" width="14.7109375" style="89" customWidth="1"/>
    <col min="15623" max="15623" width="35.7109375" style="89" customWidth="1"/>
    <col min="15624" max="15624" width="17.7109375" style="89" customWidth="1"/>
    <col min="15625" max="15625" width="14.7109375" style="89" customWidth="1"/>
    <col min="15626" max="15626" width="30.7109375" style="89" customWidth="1"/>
    <col min="15627" max="15872" width="9.140625" style="89"/>
    <col min="15873" max="15873" width="8.7109375" style="89" customWidth="1"/>
    <col min="15874" max="15874" width="45.7109375" style="89" customWidth="1"/>
    <col min="15875" max="15875" width="15.7109375" style="89" customWidth="1"/>
    <col min="15876" max="15877" width="17.7109375" style="89" customWidth="1"/>
    <col min="15878" max="15878" width="14.7109375" style="89" customWidth="1"/>
    <col min="15879" max="15879" width="35.7109375" style="89" customWidth="1"/>
    <col min="15880" max="15880" width="17.7109375" style="89" customWidth="1"/>
    <col min="15881" max="15881" width="14.7109375" style="89" customWidth="1"/>
    <col min="15882" max="15882" width="30.7109375" style="89" customWidth="1"/>
    <col min="15883" max="16128" width="9.140625" style="89"/>
    <col min="16129" max="16129" width="8.7109375" style="89" customWidth="1"/>
    <col min="16130" max="16130" width="45.7109375" style="89" customWidth="1"/>
    <col min="16131" max="16131" width="15.7109375" style="89" customWidth="1"/>
    <col min="16132" max="16133" width="17.7109375" style="89" customWidth="1"/>
    <col min="16134" max="16134" width="14.7109375" style="89" customWidth="1"/>
    <col min="16135" max="16135" width="35.7109375" style="89" customWidth="1"/>
    <col min="16136" max="16136" width="17.7109375" style="89" customWidth="1"/>
    <col min="16137" max="16137" width="14.7109375" style="89" customWidth="1"/>
    <col min="16138" max="16138" width="30.7109375" style="89" customWidth="1"/>
    <col min="16139" max="16384" width="9.140625" style="89"/>
  </cols>
  <sheetData>
    <row r="1" spans="1:10" ht="18" customHeight="1" x14ac:dyDescent="0.25">
      <c r="A1" s="2288" t="s">
        <v>605</v>
      </c>
      <c r="B1" s="2288"/>
      <c r="C1" s="2288"/>
      <c r="D1" s="2288"/>
      <c r="E1" s="2288"/>
      <c r="F1" s="2288"/>
      <c r="G1" s="2288"/>
      <c r="H1" s="2288"/>
      <c r="I1" s="2288"/>
      <c r="J1" s="2288"/>
    </row>
    <row r="2" spans="1:10" ht="18" customHeight="1" x14ac:dyDescent="0.25">
      <c r="A2" s="2176" t="s">
        <v>73</v>
      </c>
      <c r="B2" s="2176"/>
      <c r="C2" s="2176"/>
      <c r="D2" s="2176"/>
      <c r="E2" s="2176"/>
      <c r="F2" s="2176"/>
      <c r="G2" s="2176"/>
      <c r="H2" s="2176"/>
      <c r="I2" s="2176"/>
      <c r="J2" s="2176"/>
    </row>
    <row r="3" spans="1:10" ht="18" customHeight="1" x14ac:dyDescent="0.25">
      <c r="A3" s="2176" t="s">
        <v>76</v>
      </c>
      <c r="B3" s="2176"/>
      <c r="C3" s="2176"/>
      <c r="D3" s="2176"/>
      <c r="E3" s="2176"/>
      <c r="F3" s="2176"/>
      <c r="G3" s="2176"/>
      <c r="H3" s="2176"/>
      <c r="I3" s="2176"/>
      <c r="J3" s="2176"/>
    </row>
    <row r="4" spans="1:10" ht="18" customHeight="1" x14ac:dyDescent="0.25">
      <c r="A4" s="2290" t="s">
        <v>1717</v>
      </c>
      <c r="B4" s="2290"/>
      <c r="C4" s="2290"/>
      <c r="D4" s="2290"/>
      <c r="E4" s="2290"/>
      <c r="F4" s="2290"/>
      <c r="G4" s="2290"/>
      <c r="H4" s="2290"/>
      <c r="I4" s="2290"/>
      <c r="J4" s="2290"/>
    </row>
    <row r="5" spans="1:10" ht="112.5" x14ac:dyDescent="0.25">
      <c r="A5" s="482" t="s">
        <v>1</v>
      </c>
      <c r="B5" s="109" t="s">
        <v>2</v>
      </c>
      <c r="C5" s="109" t="s">
        <v>3</v>
      </c>
      <c r="D5" s="545" t="s">
        <v>1263</v>
      </c>
      <c r="E5" s="546" t="s">
        <v>1714</v>
      </c>
      <c r="F5" s="111" t="s">
        <v>4</v>
      </c>
      <c r="G5" s="109" t="s">
        <v>5</v>
      </c>
      <c r="H5" s="1362" t="s">
        <v>1715</v>
      </c>
      <c r="I5" s="109" t="s">
        <v>6</v>
      </c>
      <c r="J5" s="109" t="s">
        <v>7</v>
      </c>
    </row>
    <row r="6" spans="1:10" ht="18.75" x14ac:dyDescent="0.25">
      <c r="A6" s="499">
        <v>1</v>
      </c>
      <c r="B6" s="299">
        <v>2</v>
      </c>
      <c r="C6" s="299">
        <v>3</v>
      </c>
      <c r="D6" s="193">
        <v>4</v>
      </c>
      <c r="E6" s="193">
        <v>5</v>
      </c>
      <c r="F6" s="499">
        <v>6</v>
      </c>
      <c r="G6" s="299">
        <v>7</v>
      </c>
      <c r="H6" s="193">
        <v>8</v>
      </c>
      <c r="I6" s="499">
        <v>9</v>
      </c>
      <c r="J6" s="299">
        <v>10</v>
      </c>
    </row>
    <row r="7" spans="1:10" ht="21" customHeight="1" x14ac:dyDescent="0.25">
      <c r="A7" s="2165" t="s">
        <v>984</v>
      </c>
      <c r="B7" s="2165"/>
      <c r="C7" s="2165"/>
      <c r="D7" s="2165"/>
      <c r="E7" s="2165"/>
      <c r="F7" s="2165"/>
      <c r="G7" s="2165"/>
      <c r="H7" s="2165"/>
      <c r="I7" s="2165"/>
      <c r="J7" s="2165"/>
    </row>
    <row r="8" spans="1:10" s="18" customFormat="1" ht="29.25" customHeight="1" x14ac:dyDescent="0.25">
      <c r="A8" s="2832" t="s">
        <v>9</v>
      </c>
      <c r="B8" s="1794" t="s">
        <v>1011</v>
      </c>
      <c r="C8" s="300" t="s">
        <v>15</v>
      </c>
      <c r="D8" s="758">
        <f>D9+D10+D11+D12</f>
        <v>11964.048000000001</v>
      </c>
      <c r="E8" s="758">
        <f>E9+E10+E11+E12</f>
        <v>3174.154</v>
      </c>
      <c r="F8" s="559">
        <f>E8/D8*100</f>
        <v>26.530769518811692</v>
      </c>
      <c r="G8" s="2833"/>
      <c r="H8" s="758">
        <f>H9+H10+H11+H12</f>
        <v>3174.154</v>
      </c>
      <c r="I8" s="559">
        <f>F8</f>
        <v>26.530769518811692</v>
      </c>
      <c r="J8" s="2836"/>
    </row>
    <row r="9" spans="1:10" ht="59.25" hidden="1" customHeight="1" x14ac:dyDescent="0.25">
      <c r="A9" s="2832"/>
      <c r="B9" s="1794"/>
      <c r="C9" s="870" t="s">
        <v>18</v>
      </c>
      <c r="D9" s="758">
        <v>0</v>
      </c>
      <c r="E9" s="758">
        <v>0</v>
      </c>
      <c r="F9" s="685">
        <v>0</v>
      </c>
      <c r="G9" s="2834"/>
      <c r="H9" s="758">
        <v>0</v>
      </c>
      <c r="I9" s="559">
        <v>0</v>
      </c>
      <c r="J9" s="2836"/>
    </row>
    <row r="10" spans="1:10" ht="75" hidden="1" customHeight="1" x14ac:dyDescent="0.25">
      <c r="A10" s="2832"/>
      <c r="B10" s="1794"/>
      <c r="C10" s="870" t="s">
        <v>16</v>
      </c>
      <c r="D10" s="758">
        <v>0</v>
      </c>
      <c r="E10" s="758">
        <v>0</v>
      </c>
      <c r="F10" s="685">
        <v>0</v>
      </c>
      <c r="G10" s="2834"/>
      <c r="H10" s="758">
        <v>0</v>
      </c>
      <c r="I10" s="559">
        <v>0</v>
      </c>
      <c r="J10" s="2836"/>
    </row>
    <row r="11" spans="1:10" ht="99" customHeight="1" x14ac:dyDescent="0.25">
      <c r="A11" s="2832"/>
      <c r="B11" s="1794"/>
      <c r="C11" s="870" t="s">
        <v>19</v>
      </c>
      <c r="D11" s="758">
        <f>D16</f>
        <v>11964.048000000001</v>
      </c>
      <c r="E11" s="758">
        <f>E16</f>
        <v>3174.154</v>
      </c>
      <c r="F11" s="559">
        <f>E11/D11*100</f>
        <v>26.530769518811692</v>
      </c>
      <c r="G11" s="2834"/>
      <c r="H11" s="758">
        <f>H16</f>
        <v>3174.154</v>
      </c>
      <c r="I11" s="559">
        <f>F11</f>
        <v>26.530769518811692</v>
      </c>
      <c r="J11" s="2836"/>
    </row>
    <row r="12" spans="1:10" ht="57.75" hidden="1" customHeight="1" x14ac:dyDescent="0.25">
      <c r="A12" s="2832"/>
      <c r="B12" s="1794"/>
      <c r="C12" s="870" t="s">
        <v>20</v>
      </c>
      <c r="D12" s="758">
        <v>0</v>
      </c>
      <c r="E12" s="758">
        <v>0</v>
      </c>
      <c r="F12" s="685">
        <v>0</v>
      </c>
      <c r="G12" s="2835"/>
      <c r="H12" s="758">
        <v>0</v>
      </c>
      <c r="I12" s="559">
        <v>0</v>
      </c>
      <c r="J12" s="2836"/>
    </row>
    <row r="13" spans="1:10" ht="26.25" customHeight="1" x14ac:dyDescent="0.25">
      <c r="A13" s="2407" t="s">
        <v>21</v>
      </c>
      <c r="B13" s="1717" t="s">
        <v>1334</v>
      </c>
      <c r="C13" s="483" t="s">
        <v>444</v>
      </c>
      <c r="D13" s="1361">
        <f>D14+D15+D16+D17</f>
        <v>11964.048000000001</v>
      </c>
      <c r="E13" s="1361">
        <f>E14+E15+E16+E17</f>
        <v>3174.154</v>
      </c>
      <c r="F13" s="199">
        <f>E13/D13*100</f>
        <v>26.530769518811692</v>
      </c>
      <c r="G13" s="2837"/>
      <c r="H13" s="1361">
        <f>H14+H15+H16+H17</f>
        <v>3174.154</v>
      </c>
      <c r="I13" s="199">
        <f>H13/D13*100</f>
        <v>26.530769518811692</v>
      </c>
      <c r="J13" s="2468"/>
    </row>
    <row r="14" spans="1:10" ht="55.5" hidden="1" customHeight="1" x14ac:dyDescent="0.25">
      <c r="A14" s="2408"/>
      <c r="B14" s="1718"/>
      <c r="C14" s="483" t="s">
        <v>18</v>
      </c>
      <c r="D14" s="1361">
        <v>0</v>
      </c>
      <c r="E14" s="1361">
        <v>0</v>
      </c>
      <c r="F14" s="199">
        <v>0</v>
      </c>
      <c r="G14" s="2837"/>
      <c r="H14" s="1361">
        <v>0</v>
      </c>
      <c r="I14" s="199">
        <v>0</v>
      </c>
      <c r="J14" s="2468"/>
    </row>
    <row r="15" spans="1:10" ht="75" hidden="1" customHeight="1" x14ac:dyDescent="0.25">
      <c r="A15" s="2408"/>
      <c r="B15" s="1718"/>
      <c r="C15" s="483" t="s">
        <v>16</v>
      </c>
      <c r="D15" s="1361">
        <v>0</v>
      </c>
      <c r="E15" s="1361">
        <v>0</v>
      </c>
      <c r="F15" s="199">
        <v>0</v>
      </c>
      <c r="G15" s="2837"/>
      <c r="H15" s="1361">
        <v>0</v>
      </c>
      <c r="I15" s="199">
        <v>0</v>
      </c>
      <c r="J15" s="2468"/>
    </row>
    <row r="16" spans="1:10" ht="96" customHeight="1" x14ac:dyDescent="0.25">
      <c r="A16" s="2408"/>
      <c r="B16" s="1718"/>
      <c r="C16" s="483" t="s">
        <v>19</v>
      </c>
      <c r="D16" s="1361">
        <f>D18+D19+D20</f>
        <v>11964.048000000001</v>
      </c>
      <c r="E16" s="1361">
        <f>E18+E19+E20</f>
        <v>3174.154</v>
      </c>
      <c r="F16" s="199">
        <f>E16/D16*100</f>
        <v>26.530769518811692</v>
      </c>
      <c r="G16" s="2837"/>
      <c r="H16" s="1361">
        <f>H18+H19+H20</f>
        <v>3174.154</v>
      </c>
      <c r="I16" s="199">
        <f>H16/D16*100</f>
        <v>26.530769518811692</v>
      </c>
      <c r="J16" s="2468"/>
    </row>
    <row r="17" spans="1:17" ht="36" hidden="1" customHeight="1" x14ac:dyDescent="0.25">
      <c r="A17" s="2409"/>
      <c r="B17" s="1719"/>
      <c r="C17" s="483" t="s">
        <v>20</v>
      </c>
      <c r="D17" s="1361">
        <v>0</v>
      </c>
      <c r="E17" s="1361">
        <v>0</v>
      </c>
      <c r="F17" s="199">
        <v>0</v>
      </c>
      <c r="G17" s="1091"/>
      <c r="H17" s="1361">
        <v>0</v>
      </c>
      <c r="I17" s="199">
        <v>0</v>
      </c>
      <c r="J17" s="383"/>
    </row>
    <row r="18" spans="1:17" ht="138.75" customHeight="1" x14ac:dyDescent="0.25">
      <c r="A18" s="487" t="s">
        <v>77</v>
      </c>
      <c r="B18" s="488" t="s">
        <v>584</v>
      </c>
      <c r="C18" s="483" t="s">
        <v>19</v>
      </c>
      <c r="D18" s="1361">
        <v>0</v>
      </c>
      <c r="E18" s="1361">
        <v>0</v>
      </c>
      <c r="F18" s="199">
        <v>0</v>
      </c>
      <c r="G18" s="990"/>
      <c r="H18" s="1361">
        <v>0</v>
      </c>
      <c r="I18" s="199">
        <v>0</v>
      </c>
      <c r="J18" s="872" t="s">
        <v>1600</v>
      </c>
    </row>
    <row r="19" spans="1:17" ht="126.75" customHeight="1" x14ac:dyDescent="0.25">
      <c r="A19" s="527" t="s">
        <v>78</v>
      </c>
      <c r="B19" s="525" t="s">
        <v>585</v>
      </c>
      <c r="C19" s="525" t="s">
        <v>19</v>
      </c>
      <c r="D19" s="1361">
        <v>1622.4480000000001</v>
      </c>
      <c r="E19" s="1361">
        <v>0</v>
      </c>
      <c r="F19" s="199">
        <v>0</v>
      </c>
      <c r="G19" s="985"/>
      <c r="H19" s="1361">
        <v>0</v>
      </c>
      <c r="I19" s="199">
        <v>0</v>
      </c>
      <c r="J19" s="871" t="s">
        <v>1816</v>
      </c>
    </row>
    <row r="20" spans="1:17" ht="225" customHeight="1" x14ac:dyDescent="0.25">
      <c r="A20" s="2407" t="s">
        <v>248</v>
      </c>
      <c r="B20" s="1717" t="s">
        <v>1552</v>
      </c>
      <c r="C20" s="1717" t="s">
        <v>19</v>
      </c>
      <c r="D20" s="2137">
        <v>10341.6</v>
      </c>
      <c r="E20" s="2137">
        <v>3174.154</v>
      </c>
      <c r="F20" s="2497">
        <f>E20/D20*100</f>
        <v>30.69306490291638</v>
      </c>
      <c r="G20" s="2499" t="s">
        <v>1976</v>
      </c>
      <c r="H20" s="2137">
        <f>E20</f>
        <v>3174.154</v>
      </c>
      <c r="I20" s="2497">
        <f>H20/D20*100</f>
        <v>30.69306490291638</v>
      </c>
      <c r="J20" s="2838" t="s">
        <v>1817</v>
      </c>
    </row>
    <row r="21" spans="1:17" ht="409.5" customHeight="1" x14ac:dyDescent="0.25">
      <c r="A21" s="2409"/>
      <c r="B21" s="1719"/>
      <c r="C21" s="1719"/>
      <c r="D21" s="2138"/>
      <c r="E21" s="2138"/>
      <c r="F21" s="2498"/>
      <c r="G21" s="2500"/>
      <c r="H21" s="2138"/>
      <c r="I21" s="2498"/>
      <c r="J21" s="2839"/>
      <c r="Q21" s="89" t="s">
        <v>886</v>
      </c>
    </row>
    <row r="22" spans="1:17" ht="27" customHeight="1" x14ac:dyDescent="0.25">
      <c r="A22" s="2002" t="s">
        <v>12</v>
      </c>
      <c r="B22" s="1794" t="s">
        <v>445</v>
      </c>
      <c r="C22" s="1648" t="s">
        <v>444</v>
      </c>
      <c r="D22" s="759">
        <f>D23+D24</f>
        <v>0</v>
      </c>
      <c r="E22" s="759">
        <f>E23+E24</f>
        <v>0</v>
      </c>
      <c r="F22" s="1657">
        <v>0</v>
      </c>
      <c r="G22" s="2837"/>
      <c r="H22" s="759">
        <f>H23+H24</f>
        <v>0</v>
      </c>
      <c r="I22" s="1657">
        <v>0</v>
      </c>
      <c r="J22" s="2468"/>
    </row>
    <row r="23" spans="1:17" ht="58.5" customHeight="1" x14ac:dyDescent="0.25">
      <c r="A23" s="2002"/>
      <c r="B23" s="1794"/>
      <c r="C23" s="1648" t="s">
        <v>18</v>
      </c>
      <c r="D23" s="759">
        <v>0</v>
      </c>
      <c r="E23" s="759">
        <v>0</v>
      </c>
      <c r="F23" s="1657">
        <v>0</v>
      </c>
      <c r="G23" s="2837"/>
      <c r="H23" s="759">
        <v>0</v>
      </c>
      <c r="I23" s="1657">
        <v>0</v>
      </c>
      <c r="J23" s="2468"/>
    </row>
    <row r="24" spans="1:17" ht="74.25" customHeight="1" x14ac:dyDescent="0.25">
      <c r="A24" s="1629"/>
      <c r="B24" s="1626"/>
      <c r="C24" s="500" t="s">
        <v>16</v>
      </c>
      <c r="D24" s="759">
        <v>0</v>
      </c>
      <c r="E24" s="759">
        <v>0</v>
      </c>
      <c r="F24" s="559">
        <v>0</v>
      </c>
      <c r="G24" s="1645"/>
      <c r="H24" s="759">
        <v>0</v>
      </c>
      <c r="I24" s="559">
        <v>0</v>
      </c>
      <c r="J24" s="1635"/>
    </row>
    <row r="25" spans="1:17" ht="25.5" customHeight="1" x14ac:dyDescent="0.25">
      <c r="A25" s="2393" t="s">
        <v>66</v>
      </c>
      <c r="B25" s="1803" t="s">
        <v>446</v>
      </c>
      <c r="C25" s="483" t="s">
        <v>444</v>
      </c>
      <c r="D25" s="1361">
        <f>D26</f>
        <v>0</v>
      </c>
      <c r="E25" s="1361">
        <v>0</v>
      </c>
      <c r="F25" s="199">
        <v>0</v>
      </c>
      <c r="G25" s="2837"/>
      <c r="H25" s="1361">
        <f>H26</f>
        <v>0</v>
      </c>
      <c r="I25" s="199">
        <v>0</v>
      </c>
      <c r="J25" s="2838" t="s">
        <v>1500</v>
      </c>
    </row>
    <row r="26" spans="1:17" ht="198" customHeight="1" x14ac:dyDescent="0.25">
      <c r="A26" s="2393"/>
      <c r="B26" s="1803"/>
      <c r="C26" s="483" t="s">
        <v>19</v>
      </c>
      <c r="D26" s="1361">
        <v>0</v>
      </c>
      <c r="E26" s="1361">
        <v>0</v>
      </c>
      <c r="F26" s="199">
        <v>0</v>
      </c>
      <c r="G26" s="2837"/>
      <c r="H26" s="1361">
        <v>0</v>
      </c>
      <c r="I26" s="199">
        <v>0</v>
      </c>
      <c r="J26" s="2839"/>
    </row>
    <row r="27" spans="1:17" ht="26.25" customHeight="1" x14ac:dyDescent="0.25">
      <c r="A27" s="2843"/>
      <c r="B27" s="2846" t="s">
        <v>64</v>
      </c>
      <c r="C27" s="500" t="s">
        <v>444</v>
      </c>
      <c r="D27" s="758">
        <f>D28+D29+D30+D31</f>
        <v>11964.048000000001</v>
      </c>
      <c r="E27" s="758">
        <f>E28+E29+E30+E31</f>
        <v>3174.154</v>
      </c>
      <c r="F27" s="685">
        <f>E27/D27*100</f>
        <v>26.530769518811692</v>
      </c>
      <c r="G27" s="2842"/>
      <c r="H27" s="758">
        <f>H28+H29+H30+H31</f>
        <v>3174.154</v>
      </c>
      <c r="I27" s="685">
        <f>H27/D27*100</f>
        <v>26.530769518811692</v>
      </c>
      <c r="J27" s="2572"/>
    </row>
    <row r="28" spans="1:17" ht="61.5" customHeight="1" x14ac:dyDescent="0.25">
      <c r="A28" s="2844"/>
      <c r="B28" s="2847"/>
      <c r="C28" s="500" t="s">
        <v>18</v>
      </c>
      <c r="D28" s="758">
        <f>D9+D23</f>
        <v>0</v>
      </c>
      <c r="E28" s="758">
        <f>E9+E23</f>
        <v>0</v>
      </c>
      <c r="F28" s="685">
        <v>0</v>
      </c>
      <c r="G28" s="2842"/>
      <c r="H28" s="758">
        <f>H9+H23</f>
        <v>0</v>
      </c>
      <c r="I28" s="685">
        <v>0</v>
      </c>
      <c r="J28" s="2572"/>
    </row>
    <row r="29" spans="1:17" ht="76.5" customHeight="1" x14ac:dyDescent="0.25">
      <c r="A29" s="2844"/>
      <c r="B29" s="2847"/>
      <c r="C29" s="500" t="s">
        <v>16</v>
      </c>
      <c r="D29" s="758">
        <f>D10+D24</f>
        <v>0</v>
      </c>
      <c r="E29" s="758">
        <f>E10+E24</f>
        <v>0</v>
      </c>
      <c r="F29" s="685">
        <v>0</v>
      </c>
      <c r="G29" s="2842"/>
      <c r="H29" s="758">
        <f>H10+H24</f>
        <v>0</v>
      </c>
      <c r="I29" s="685">
        <v>0</v>
      </c>
      <c r="J29" s="2572"/>
    </row>
    <row r="30" spans="1:17" ht="93.75" x14ac:dyDescent="0.25">
      <c r="A30" s="2844"/>
      <c r="B30" s="2847"/>
      <c r="C30" s="500" t="s">
        <v>19</v>
      </c>
      <c r="D30" s="758">
        <f>D11</f>
        <v>11964.048000000001</v>
      </c>
      <c r="E30" s="758">
        <f>E11</f>
        <v>3174.154</v>
      </c>
      <c r="F30" s="685">
        <f>E30/D30*100</f>
        <v>26.530769518811692</v>
      </c>
      <c r="G30" s="2842"/>
      <c r="H30" s="758">
        <f>H11</f>
        <v>3174.154</v>
      </c>
      <c r="I30" s="685">
        <f>H30/D30*100</f>
        <v>26.530769518811692</v>
      </c>
      <c r="J30" s="2572"/>
    </row>
    <row r="31" spans="1:17" ht="55.5" customHeight="1" x14ac:dyDescent="0.25">
      <c r="A31" s="2845"/>
      <c r="B31" s="2848"/>
      <c r="C31" s="500" t="s">
        <v>20</v>
      </c>
      <c r="D31" s="758">
        <f>D12</f>
        <v>0</v>
      </c>
      <c r="E31" s="758">
        <f>E12</f>
        <v>0</v>
      </c>
      <c r="F31" s="685">
        <v>0</v>
      </c>
      <c r="G31" s="2842"/>
      <c r="H31" s="758">
        <f>H12</f>
        <v>0</v>
      </c>
      <c r="I31" s="685">
        <v>0</v>
      </c>
      <c r="J31" s="2572"/>
    </row>
    <row r="32" spans="1:17" ht="27" customHeight="1" x14ac:dyDescent="0.25">
      <c r="A32" s="1814"/>
      <c r="B32" s="2840" t="s">
        <v>23</v>
      </c>
      <c r="C32" s="1627" t="s">
        <v>444</v>
      </c>
      <c r="D32" s="758">
        <f>D33</f>
        <v>11964.048000000001</v>
      </c>
      <c r="E32" s="758">
        <f>E33</f>
        <v>3174.154</v>
      </c>
      <c r="F32" s="685">
        <f>E32/D32*100</f>
        <v>26.530769518811692</v>
      </c>
      <c r="G32" s="2466"/>
      <c r="H32" s="758">
        <f>H33</f>
        <v>3174.154</v>
      </c>
      <c r="I32" s="685">
        <f>H32/D32*100</f>
        <v>26.530769518811692</v>
      </c>
      <c r="J32" s="2841"/>
    </row>
    <row r="33" spans="1:10" ht="97.5" customHeight="1" x14ac:dyDescent="0.25">
      <c r="A33" s="1814"/>
      <c r="B33" s="2840"/>
      <c r="C33" s="1627" t="s">
        <v>19</v>
      </c>
      <c r="D33" s="758">
        <f>D30</f>
        <v>11964.048000000001</v>
      </c>
      <c r="E33" s="758">
        <f>E30</f>
        <v>3174.154</v>
      </c>
      <c r="F33" s="685">
        <f>E33/D33*100</f>
        <v>26.530769518811692</v>
      </c>
      <c r="G33" s="2466"/>
      <c r="H33" s="758">
        <f>H30</f>
        <v>3174.154</v>
      </c>
      <c r="I33" s="685">
        <f>H33/D33*100</f>
        <v>26.530769518811692</v>
      </c>
      <c r="J33" s="2841"/>
    </row>
    <row r="34" spans="1:10" ht="18.75" x14ac:dyDescent="0.25">
      <c r="A34" s="108"/>
      <c r="B34" s="297"/>
      <c r="C34" s="297"/>
      <c r="D34" s="101"/>
      <c r="E34" s="101"/>
      <c r="F34" s="108"/>
      <c r="G34" s="298"/>
      <c r="H34" s="101"/>
      <c r="I34" s="108"/>
      <c r="J34" s="298"/>
    </row>
  </sheetData>
  <mergeCells count="41">
    <mergeCell ref="I20:I21"/>
    <mergeCell ref="J20:J21"/>
    <mergeCell ref="A32:A33"/>
    <mergeCell ref="B32:B33"/>
    <mergeCell ref="G32:G33"/>
    <mergeCell ref="J32:J33"/>
    <mergeCell ref="G27:G29"/>
    <mergeCell ref="J27:J29"/>
    <mergeCell ref="G30:G31"/>
    <mergeCell ref="J30:J31"/>
    <mergeCell ref="A27:A31"/>
    <mergeCell ref="B27:B31"/>
    <mergeCell ref="A25:A26"/>
    <mergeCell ref="B25:B26"/>
    <mergeCell ref="G25:G26"/>
    <mergeCell ref="J25:J26"/>
    <mergeCell ref="A13:A17"/>
    <mergeCell ref="B13:B17"/>
    <mergeCell ref="G13:G16"/>
    <mergeCell ref="J13:J16"/>
    <mergeCell ref="A22:A23"/>
    <mergeCell ref="B22:B23"/>
    <mergeCell ref="G22:G23"/>
    <mergeCell ref="J22:J23"/>
    <mergeCell ref="A20:A21"/>
    <mergeCell ref="B20:B21"/>
    <mergeCell ref="C20:C21"/>
    <mergeCell ref="D20:D21"/>
    <mergeCell ref="E20:E21"/>
    <mergeCell ref="F20:F21"/>
    <mergeCell ref="G20:G21"/>
    <mergeCell ref="H20:H21"/>
    <mergeCell ref="A8:A12"/>
    <mergeCell ref="B8:B12"/>
    <mergeCell ref="G8:G12"/>
    <mergeCell ref="J8:J12"/>
    <mergeCell ref="A1:J1"/>
    <mergeCell ref="A2:J2"/>
    <mergeCell ref="A3:J3"/>
    <mergeCell ref="A4:J4"/>
    <mergeCell ref="A7:J7"/>
  </mergeCells>
  <pageMargins left="0.78740157480314965" right="0.39370078740157483" top="0.78740157480314965" bottom="0.78740157480314965" header="0.39370078740157483" footer="0.39370078740157483"/>
  <pageSetup paperSize="9" scale="62" firstPageNumber="182" fitToWidth="0" fitToHeight="0" orientation="landscape" useFirstPageNumber="1" r:id="rId1"/>
  <headerFooter>
    <oddFooter>&amp;R&amp;"Times New Roman,обычный"&amp;14&amp;P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36</vt:i4>
      </vt:variant>
    </vt:vector>
  </HeadingPairs>
  <TitlesOfParts>
    <vt:vector size="60" baseType="lpstr">
      <vt:lpstr>содержание</vt:lpstr>
      <vt:lpstr>сводная </vt:lpstr>
      <vt:lpstr>здрав </vt:lpstr>
      <vt:lpstr>культура  </vt:lpstr>
      <vt:lpstr>образование </vt:lpstr>
      <vt:lpstr>соцзащита</vt:lpstr>
      <vt:lpstr>спорт   </vt:lpstr>
      <vt:lpstr>сел.х-во   </vt:lpstr>
      <vt:lpstr>экология </vt:lpstr>
      <vt:lpstr>Безопасность </vt:lpstr>
      <vt:lpstr>Жилище</vt:lpstr>
      <vt:lpstr>РИИиЭ</vt:lpstr>
      <vt:lpstr>Предпринимательство</vt:lpstr>
      <vt:lpstr>Упр.имущ.и фин. </vt:lpstr>
      <vt:lpstr>ДТК </vt:lpstr>
      <vt:lpstr>Разв.инст.гражд.общ.</vt:lpstr>
      <vt:lpstr>ДТК  </vt:lpstr>
      <vt:lpstr>по объектам</vt:lpstr>
      <vt:lpstr>Цифр.мун.обр.</vt:lpstr>
      <vt:lpstr>Архитектура</vt:lpstr>
      <vt:lpstr>ФСКГС  </vt:lpstr>
      <vt:lpstr>строительство</vt:lpstr>
      <vt:lpstr>объекты</vt:lpstr>
      <vt:lpstr>Переселение</vt:lpstr>
      <vt:lpstr>Архитектура!Заголовки_для_печати</vt:lpstr>
      <vt:lpstr>'Безопасность '!Заголовки_для_печати</vt:lpstr>
      <vt:lpstr>'ДТК '!Заголовки_для_печати</vt:lpstr>
      <vt:lpstr>'ДТК  '!Заголовки_для_печати</vt:lpstr>
      <vt:lpstr>Жилище!Заголовки_для_печати</vt:lpstr>
      <vt:lpstr>'здрав '!Заголовки_для_печати</vt:lpstr>
      <vt:lpstr>'культура  '!Заголовки_для_печати</vt:lpstr>
      <vt:lpstr>'образование '!Заголовки_для_печати</vt:lpstr>
      <vt:lpstr>объекты!Заголовки_для_печати</vt:lpstr>
      <vt:lpstr>Переселение!Заголовки_для_печати</vt:lpstr>
      <vt:lpstr>Предпринимательство!Заголовки_для_печати</vt:lpstr>
      <vt:lpstr>Разв.инст.гражд.общ.!Заголовки_для_печати</vt:lpstr>
      <vt:lpstr>РИИиЭ!Заголовки_для_печати</vt:lpstr>
      <vt:lpstr>'сводная '!Заголовки_для_печати</vt:lpstr>
      <vt:lpstr>'сел.х-во   '!Заголовки_для_печати</vt:lpstr>
      <vt:lpstr>содержание!Заголовки_для_печати</vt:lpstr>
      <vt:lpstr>соцзащита!Заголовки_для_печати</vt:lpstr>
      <vt:lpstr>'спорт   '!Заголовки_для_печати</vt:lpstr>
      <vt:lpstr>строительство!Заголовки_для_печати</vt:lpstr>
      <vt:lpstr>'Упр.имущ.и фин. '!Заголовки_для_печати</vt:lpstr>
      <vt:lpstr>'ФСКГС  '!Заголовки_для_печати</vt:lpstr>
      <vt:lpstr>Цифр.мун.обр.!Заголовки_для_печати</vt:lpstr>
      <vt:lpstr>'экология '!Заголовки_для_печати</vt:lpstr>
      <vt:lpstr>'ДТК '!Область_печати</vt:lpstr>
      <vt:lpstr>'ДТК  '!Область_печати</vt:lpstr>
      <vt:lpstr>'здрав '!Область_печати</vt:lpstr>
      <vt:lpstr>Переселение!Область_печати</vt:lpstr>
      <vt:lpstr>Предпринимательство!Область_печати</vt:lpstr>
      <vt:lpstr>Разв.инст.гражд.общ.!Область_печати</vt:lpstr>
      <vt:lpstr>РИИиЭ!Область_печати</vt:lpstr>
      <vt:lpstr>'сводная '!Область_печати</vt:lpstr>
      <vt:lpstr>'сел.х-во   '!Область_печати</vt:lpstr>
      <vt:lpstr>соцзащита!Область_печати</vt:lpstr>
      <vt:lpstr>строительство!Область_печати</vt:lpstr>
      <vt:lpstr>'ФСКГС  '!Область_печати</vt:lpstr>
      <vt:lpstr>'экология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2023-11-22T08:00:56Z</dcterms:modified>
</cp:coreProperties>
</file>